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ie\Documents\"/>
    </mc:Choice>
  </mc:AlternateContent>
  <bookViews>
    <workbookView xWindow="0" yWindow="0" windowWidth="20490" windowHeight="7755"/>
  </bookViews>
  <sheets>
    <sheet name="Budget Worksheet 2018" sheetId="1" r:id="rId1"/>
    <sheet name="Sheet1" sheetId="2" r:id="rId2"/>
    <sheet name="Sheet2" sheetId="3" r:id="rId3"/>
  </sheets>
  <externalReferences>
    <externalReference r:id="rId4"/>
  </externalReferences>
  <definedNames>
    <definedName name="_xlnm.Print_Titles" localSheetId="0">'Budget Worksheet 2018'!$1:$1</definedName>
  </definedNames>
  <calcPr calcId="152511"/>
</workbook>
</file>

<file path=xl/calcChain.xml><?xml version="1.0" encoding="utf-8"?>
<calcChain xmlns="http://schemas.openxmlformats.org/spreadsheetml/2006/main">
  <c r="D109" i="1" l="1"/>
  <c r="D64" i="1" l="1"/>
  <c r="D20" i="1"/>
  <c r="D97" i="1" l="1"/>
  <c r="D104" i="1"/>
  <c r="D54" i="1"/>
  <c r="D66" i="1"/>
  <c r="D48" i="1" l="1"/>
  <c r="D7" i="1"/>
  <c r="D23" i="1" l="1"/>
  <c r="D33" i="1" l="1"/>
  <c r="D41" i="1" s="1"/>
  <c r="D112" i="1" s="1"/>
  <c r="Q6" i="3"/>
  <c r="Q8" i="3"/>
  <c r="Q9" i="3"/>
  <c r="Q19" i="3"/>
  <c r="Q20" i="3"/>
  <c r="Q22" i="3"/>
  <c r="Q23" i="3"/>
  <c r="Q25" i="3"/>
  <c r="Q26" i="3"/>
  <c r="Q27" i="3"/>
  <c r="Q30" i="3"/>
  <c r="Q31" i="3"/>
  <c r="Q38" i="3"/>
  <c r="Q39" i="3"/>
  <c r="Q40" i="3"/>
  <c r="Q41" i="3"/>
  <c r="Q43" i="3"/>
  <c r="Q44" i="3"/>
  <c r="Q48" i="3"/>
  <c r="Q50" i="3"/>
  <c r="Q51" i="3"/>
  <c r="Q54" i="3"/>
  <c r="Q56" i="3"/>
  <c r="Q57" i="3"/>
  <c r="Q68" i="3"/>
  <c r="Q70" i="3"/>
  <c r="Q71" i="3"/>
  <c r="Q73" i="3"/>
  <c r="Q75" i="3"/>
  <c r="Q76" i="3"/>
  <c r="Q83" i="3"/>
  <c r="Q91" i="3"/>
  <c r="Q103" i="3"/>
  <c r="Q104" i="3"/>
  <c r="Q105" i="3"/>
  <c r="Q107" i="3"/>
  <c r="Q108" i="3"/>
  <c r="Q112" i="3"/>
  <c r="Q114" i="3"/>
  <c r="Q115" i="3"/>
  <c r="Q116" i="3"/>
  <c r="Q118" i="3"/>
  <c r="Q119" i="3"/>
  <c r="Q121" i="3"/>
  <c r="Q122" i="3"/>
  <c r="Q123" i="3"/>
  <c r="C124" i="3"/>
  <c r="O124" i="3" s="1"/>
  <c r="C117" i="3"/>
  <c r="O117" i="3" s="1"/>
  <c r="C111" i="3"/>
  <c r="O111" i="3" s="1"/>
  <c r="C110" i="3"/>
  <c r="O110" i="3" s="1"/>
  <c r="C109" i="3"/>
  <c r="C102" i="3"/>
  <c r="O102" i="3" s="1"/>
  <c r="C101" i="3"/>
  <c r="O101" i="3" s="1"/>
  <c r="C100" i="3"/>
  <c r="O100" i="3" s="1"/>
  <c r="C99" i="3"/>
  <c r="O99" i="3" s="1"/>
  <c r="C98" i="3"/>
  <c r="O98" i="3" s="1"/>
  <c r="C97" i="3"/>
  <c r="O97" i="3" s="1"/>
  <c r="C96" i="3"/>
  <c r="O96" i="3" s="1"/>
  <c r="C95" i="3"/>
  <c r="O95" i="3" s="1"/>
  <c r="C94" i="3"/>
  <c r="O94" i="3" s="1"/>
  <c r="C93" i="3"/>
  <c r="O93" i="3" s="1"/>
  <c r="C92" i="3"/>
  <c r="O92" i="3" s="1"/>
  <c r="C91" i="3"/>
  <c r="H91" i="3" s="1"/>
  <c r="P91" i="3" s="1"/>
  <c r="C90" i="3"/>
  <c r="M90" i="3" s="1"/>
  <c r="C89" i="3"/>
  <c r="M89" i="3" s="1"/>
  <c r="C88" i="3"/>
  <c r="I88" i="3" s="1"/>
  <c r="C87" i="3"/>
  <c r="M87" i="3" s="1"/>
  <c r="C86" i="3"/>
  <c r="M86" i="3" s="1"/>
  <c r="C85" i="3"/>
  <c r="M85" i="3" s="1"/>
  <c r="C84" i="3"/>
  <c r="I84" i="3" s="1"/>
  <c r="P83" i="3"/>
  <c r="C83" i="3"/>
  <c r="C82" i="3"/>
  <c r="M82" i="3" s="1"/>
  <c r="C81" i="3"/>
  <c r="M81" i="3" s="1"/>
  <c r="C80" i="3"/>
  <c r="M80" i="3" s="1"/>
  <c r="C79" i="3"/>
  <c r="I79" i="3" s="1"/>
  <c r="C78" i="3"/>
  <c r="M78" i="3" s="1"/>
  <c r="C77" i="3"/>
  <c r="M77" i="3" s="1"/>
  <c r="C72" i="3"/>
  <c r="C74" i="3" s="1"/>
  <c r="C67" i="3"/>
  <c r="I67" i="3" s="1"/>
  <c r="C66" i="3"/>
  <c r="M66" i="3" s="1"/>
  <c r="C65" i="3"/>
  <c r="M65" i="3" s="1"/>
  <c r="C64" i="3"/>
  <c r="O64" i="3" s="1"/>
  <c r="C63" i="3"/>
  <c r="M63" i="3" s="1"/>
  <c r="C62" i="3"/>
  <c r="O62" i="3" s="1"/>
  <c r="C61" i="3"/>
  <c r="O61" i="3" s="1"/>
  <c r="C60" i="3"/>
  <c r="O60" i="3" s="1"/>
  <c r="C59" i="3"/>
  <c r="O59" i="3" s="1"/>
  <c r="C58" i="3"/>
  <c r="O58" i="3" s="1"/>
  <c r="C53" i="3"/>
  <c r="O53" i="3" s="1"/>
  <c r="C52" i="3"/>
  <c r="H52" i="3" s="1"/>
  <c r="C47" i="3"/>
  <c r="O47" i="3" s="1"/>
  <c r="C46" i="3"/>
  <c r="O46" i="3" s="1"/>
  <c r="C45" i="3"/>
  <c r="C39" i="3"/>
  <c r="F39" i="3" s="1"/>
  <c r="P39" i="3" s="1"/>
  <c r="P38" i="3"/>
  <c r="C38" i="3"/>
  <c r="C37" i="3"/>
  <c r="O37" i="3" s="1"/>
  <c r="C36" i="3"/>
  <c r="O36" i="3" s="1"/>
  <c r="C35" i="3"/>
  <c r="M35" i="3" s="1"/>
  <c r="C34" i="3"/>
  <c r="O34" i="3" s="1"/>
  <c r="C33" i="3"/>
  <c r="O33" i="3" s="1"/>
  <c r="C32" i="3"/>
  <c r="O32" i="3" s="1"/>
  <c r="C31" i="3"/>
  <c r="K31" i="3" s="1"/>
  <c r="P31" i="3" s="1"/>
  <c r="P30" i="3"/>
  <c r="C30" i="3"/>
  <c r="C29" i="3"/>
  <c r="O29" i="3" s="1"/>
  <c r="C28" i="3"/>
  <c r="H28" i="3" s="1"/>
  <c r="C18" i="3"/>
  <c r="O18" i="3" s="1"/>
  <c r="C17" i="3"/>
  <c r="O17" i="3" s="1"/>
  <c r="C16" i="3"/>
  <c r="O16" i="3" s="1"/>
  <c r="C15" i="3"/>
  <c r="F15" i="3" s="1"/>
  <c r="C14" i="3"/>
  <c r="O14" i="3" s="1"/>
  <c r="C13" i="3"/>
  <c r="F13" i="3" s="1"/>
  <c r="C12" i="3"/>
  <c r="O12" i="3" s="1"/>
  <c r="C11" i="3"/>
  <c r="N11" i="3" s="1"/>
  <c r="C10" i="3"/>
  <c r="H10" i="3" s="1"/>
  <c r="C5" i="3"/>
  <c r="F5" i="3" s="1"/>
  <c r="C4" i="3"/>
  <c r="O4" i="3" s="1"/>
  <c r="C11" i="2"/>
  <c r="M11" i="2" s="1"/>
  <c r="C12" i="2"/>
  <c r="M12" i="2" s="1"/>
  <c r="C13" i="2"/>
  <c r="M13" i="2" s="1"/>
  <c r="C14" i="2"/>
  <c r="M14" i="2" s="1"/>
  <c r="C15" i="2"/>
  <c r="M15" i="2" s="1"/>
  <c r="C16" i="2"/>
  <c r="I16" i="2" s="1"/>
  <c r="C17" i="2"/>
  <c r="M17" i="2" s="1"/>
  <c r="C18" i="2"/>
  <c r="M18" i="2" s="1"/>
  <c r="C10" i="2"/>
  <c r="M10" i="2" s="1"/>
  <c r="C5" i="2"/>
  <c r="N5" i="2" s="1"/>
  <c r="C4" i="2"/>
  <c r="O4" i="2" s="1"/>
  <c r="C124" i="2"/>
  <c r="N124" i="2" s="1"/>
  <c r="C117" i="2"/>
  <c r="N117" i="2" s="1"/>
  <c r="C111" i="2"/>
  <c r="N111" i="2" s="1"/>
  <c r="C110" i="2"/>
  <c r="N110" i="2" s="1"/>
  <c r="C109" i="2"/>
  <c r="N109" i="2" s="1"/>
  <c r="C102" i="2"/>
  <c r="N102" i="2" s="1"/>
  <c r="C101" i="2"/>
  <c r="N101" i="2" s="1"/>
  <c r="C100" i="2"/>
  <c r="N100" i="2" s="1"/>
  <c r="C99" i="2"/>
  <c r="N99" i="2" s="1"/>
  <c r="C98" i="2"/>
  <c r="N98" i="2" s="1"/>
  <c r="C97" i="2"/>
  <c r="N97" i="2" s="1"/>
  <c r="C96" i="2"/>
  <c r="N96" i="2" s="1"/>
  <c r="C95" i="2"/>
  <c r="N95" i="2" s="1"/>
  <c r="C94" i="2"/>
  <c r="N94" i="2" s="1"/>
  <c r="C93" i="2"/>
  <c r="N93" i="2" s="1"/>
  <c r="C92" i="2"/>
  <c r="N92" i="2" s="1"/>
  <c r="C91" i="2"/>
  <c r="H91" i="2" s="1"/>
  <c r="P91" i="2" s="1"/>
  <c r="C90" i="2"/>
  <c r="O90" i="2" s="1"/>
  <c r="C89" i="2"/>
  <c r="N89" i="2" s="1"/>
  <c r="C88" i="2"/>
  <c r="O88" i="2" s="1"/>
  <c r="C87" i="2"/>
  <c r="N87" i="2" s="1"/>
  <c r="C86" i="2"/>
  <c r="O86" i="2" s="1"/>
  <c r="C85" i="2"/>
  <c r="N85" i="2" s="1"/>
  <c r="C84" i="2"/>
  <c r="O84" i="2" s="1"/>
  <c r="P83" i="2"/>
  <c r="C83" i="2"/>
  <c r="C82" i="2"/>
  <c r="N82" i="2" s="1"/>
  <c r="C81" i="2"/>
  <c r="O81" i="2" s="1"/>
  <c r="C80" i="2"/>
  <c r="N80" i="2" s="1"/>
  <c r="C79" i="2"/>
  <c r="O79" i="2" s="1"/>
  <c r="C78" i="2"/>
  <c r="N78" i="2" s="1"/>
  <c r="C77" i="2"/>
  <c r="O77" i="2" s="1"/>
  <c r="C72" i="2"/>
  <c r="C74" i="2" s="1"/>
  <c r="C67" i="2"/>
  <c r="N67" i="2" s="1"/>
  <c r="C66" i="2"/>
  <c r="O66" i="2" s="1"/>
  <c r="C65" i="2"/>
  <c r="N65" i="2" s="1"/>
  <c r="C64" i="2"/>
  <c r="L64" i="2" s="1"/>
  <c r="C63" i="2"/>
  <c r="M63" i="2" s="1"/>
  <c r="C62" i="2"/>
  <c r="O62" i="2" s="1"/>
  <c r="C61" i="2"/>
  <c r="O61" i="2" s="1"/>
  <c r="C60" i="2"/>
  <c r="O60" i="2" s="1"/>
  <c r="C59" i="2"/>
  <c r="O59" i="2" s="1"/>
  <c r="C58" i="2"/>
  <c r="C53" i="2"/>
  <c r="O53" i="2" s="1"/>
  <c r="C52" i="2"/>
  <c r="C47" i="2"/>
  <c r="O47" i="2" s="1"/>
  <c r="C46" i="2"/>
  <c r="O46" i="2" s="1"/>
  <c r="C45" i="2"/>
  <c r="C39" i="2"/>
  <c r="F39" i="2" s="1"/>
  <c r="P39" i="2" s="1"/>
  <c r="P38" i="2"/>
  <c r="C38" i="2"/>
  <c r="C37" i="2"/>
  <c r="O37" i="2" s="1"/>
  <c r="C36" i="2"/>
  <c r="N36" i="2" s="1"/>
  <c r="C35" i="2"/>
  <c r="F35" i="2" s="1"/>
  <c r="C34" i="2"/>
  <c r="O34" i="2" s="1"/>
  <c r="C33" i="2"/>
  <c r="N33" i="2" s="1"/>
  <c r="C32" i="2"/>
  <c r="O32" i="2" s="1"/>
  <c r="C31" i="2"/>
  <c r="K31" i="2" s="1"/>
  <c r="P31" i="2" s="1"/>
  <c r="P30" i="2"/>
  <c r="C30" i="2"/>
  <c r="C29" i="2"/>
  <c r="I29" i="2" s="1"/>
  <c r="C28" i="2"/>
  <c r="M28" i="2" s="1"/>
  <c r="I18" i="2"/>
  <c r="D62" i="3" l="1"/>
  <c r="C113" i="3"/>
  <c r="L5" i="2"/>
  <c r="D5" i="2"/>
  <c r="H5" i="2"/>
  <c r="E16" i="2"/>
  <c r="I11" i="2"/>
  <c r="I13" i="2"/>
  <c r="I15" i="2"/>
  <c r="F11" i="3"/>
  <c r="F36" i="2"/>
  <c r="D77" i="2"/>
  <c r="D32" i="2"/>
  <c r="D90" i="2"/>
  <c r="C49" i="3"/>
  <c r="D58" i="3"/>
  <c r="D110" i="3"/>
  <c r="E84" i="3"/>
  <c r="O5" i="2"/>
  <c r="O7" i="2" s="1"/>
  <c r="F5" i="2"/>
  <c r="J5" i="2"/>
  <c r="M16" i="2"/>
  <c r="M21" i="2" s="1"/>
  <c r="L32" i="2"/>
  <c r="D72" i="2"/>
  <c r="L77" i="2"/>
  <c r="L81" i="2"/>
  <c r="L86" i="2"/>
  <c r="L90" i="2"/>
  <c r="D10" i="3"/>
  <c r="L14" i="3"/>
  <c r="E79" i="3"/>
  <c r="E88" i="3"/>
  <c r="L92" i="3"/>
  <c r="L96" i="3"/>
  <c r="L100" i="3"/>
  <c r="L110" i="3"/>
  <c r="L72" i="2"/>
  <c r="L74" i="2" s="1"/>
  <c r="D81" i="2"/>
  <c r="D86" i="2"/>
  <c r="L10" i="3"/>
  <c r="D14" i="3"/>
  <c r="D46" i="3"/>
  <c r="L58" i="3"/>
  <c r="L69" i="3" s="1"/>
  <c r="L62" i="3"/>
  <c r="E67" i="3"/>
  <c r="D92" i="3"/>
  <c r="D96" i="3"/>
  <c r="D100" i="3"/>
  <c r="E18" i="2"/>
  <c r="H34" i="2"/>
  <c r="H37" i="2"/>
  <c r="H66" i="2"/>
  <c r="H79" i="2"/>
  <c r="H84" i="2"/>
  <c r="H88" i="2"/>
  <c r="N5" i="3"/>
  <c r="H12" i="3"/>
  <c r="N13" i="3"/>
  <c r="H17" i="3"/>
  <c r="D28" i="3"/>
  <c r="L28" i="3"/>
  <c r="H46" i="3"/>
  <c r="D52" i="3"/>
  <c r="L52" i="3"/>
  <c r="H58" i="3"/>
  <c r="H69" i="3" s="1"/>
  <c r="D60" i="3"/>
  <c r="L60" i="3"/>
  <c r="H62" i="3"/>
  <c r="M67" i="3"/>
  <c r="E72" i="3"/>
  <c r="E74" i="3" s="1"/>
  <c r="M79" i="3"/>
  <c r="M84" i="3"/>
  <c r="M88" i="3"/>
  <c r="H92" i="3"/>
  <c r="D94" i="3"/>
  <c r="L94" i="3"/>
  <c r="H96" i="3"/>
  <c r="D98" i="3"/>
  <c r="L98" i="3"/>
  <c r="H100" i="3"/>
  <c r="D102" i="3"/>
  <c r="L102" i="3"/>
  <c r="H110" i="3"/>
  <c r="D117" i="3"/>
  <c r="L117" i="3"/>
  <c r="H32" i="2"/>
  <c r="D34" i="2"/>
  <c r="L34" i="2"/>
  <c r="D37" i="2"/>
  <c r="L37" i="2"/>
  <c r="C49" i="2"/>
  <c r="D66" i="2"/>
  <c r="L66" i="2"/>
  <c r="H72" i="2"/>
  <c r="H74" i="2" s="1"/>
  <c r="H77" i="2"/>
  <c r="D79" i="2"/>
  <c r="L79" i="2"/>
  <c r="H81" i="2"/>
  <c r="D84" i="2"/>
  <c r="L84" i="2"/>
  <c r="H86" i="2"/>
  <c r="D88" i="2"/>
  <c r="L88" i="2"/>
  <c r="H90" i="2"/>
  <c r="D12" i="3"/>
  <c r="L12" i="3"/>
  <c r="H14" i="3"/>
  <c r="D17" i="3"/>
  <c r="L17" i="3"/>
  <c r="L46" i="3"/>
  <c r="H60" i="3"/>
  <c r="M72" i="3"/>
  <c r="M74" i="3" s="1"/>
  <c r="H94" i="3"/>
  <c r="H98" i="3"/>
  <c r="H102" i="3"/>
  <c r="H117" i="3"/>
  <c r="E11" i="2"/>
  <c r="E13" i="2"/>
  <c r="E15" i="2"/>
  <c r="M29" i="2"/>
  <c r="E29" i="2"/>
  <c r="O36" i="2"/>
  <c r="L36" i="2"/>
  <c r="H36" i="2"/>
  <c r="D36" i="2"/>
  <c r="O5" i="3"/>
  <c r="L5" i="3"/>
  <c r="H5" i="3"/>
  <c r="D5" i="3"/>
  <c r="O11" i="3"/>
  <c r="L11" i="3"/>
  <c r="H11" i="3"/>
  <c r="D11" i="3"/>
  <c r="O13" i="3"/>
  <c r="L13" i="3"/>
  <c r="H13" i="3"/>
  <c r="D13" i="3"/>
  <c r="M15" i="3"/>
  <c r="L15" i="3"/>
  <c r="H15" i="3"/>
  <c r="D15" i="3"/>
  <c r="J15" i="3"/>
  <c r="J33" i="2"/>
  <c r="F33" i="2"/>
  <c r="J36" i="2"/>
  <c r="F65" i="2"/>
  <c r="F67" i="2"/>
  <c r="F78" i="2"/>
  <c r="F80" i="2"/>
  <c r="F82" i="2"/>
  <c r="F85" i="2"/>
  <c r="F87" i="2"/>
  <c r="F89" i="2"/>
  <c r="J5" i="3"/>
  <c r="J11" i="3"/>
  <c r="J13" i="3"/>
  <c r="O33" i="2"/>
  <c r="L33" i="2"/>
  <c r="H33" i="2"/>
  <c r="D33" i="2"/>
  <c r="M35" i="2"/>
  <c r="L35" i="2"/>
  <c r="H35" i="2"/>
  <c r="D35" i="2"/>
  <c r="O65" i="2"/>
  <c r="L65" i="2"/>
  <c r="H65" i="2"/>
  <c r="D65" i="2"/>
  <c r="O67" i="2"/>
  <c r="L67" i="2"/>
  <c r="H67" i="2"/>
  <c r="D67" i="2"/>
  <c r="O78" i="2"/>
  <c r="L78" i="2"/>
  <c r="H78" i="2"/>
  <c r="D78" i="2"/>
  <c r="O80" i="2"/>
  <c r="L80" i="2"/>
  <c r="H80" i="2"/>
  <c r="D80" i="2"/>
  <c r="O82" i="2"/>
  <c r="L82" i="2"/>
  <c r="H82" i="2"/>
  <c r="D82" i="2"/>
  <c r="O85" i="2"/>
  <c r="L85" i="2"/>
  <c r="H85" i="2"/>
  <c r="D85" i="2"/>
  <c r="O87" i="2"/>
  <c r="L87" i="2"/>
  <c r="H87" i="2"/>
  <c r="D87" i="2"/>
  <c r="O89" i="2"/>
  <c r="L89" i="2"/>
  <c r="H89" i="2"/>
  <c r="D89" i="2"/>
  <c r="J35" i="2"/>
  <c r="J65" i="2"/>
  <c r="J67" i="2"/>
  <c r="J78" i="2"/>
  <c r="J80" i="2"/>
  <c r="J82" i="2"/>
  <c r="J85" i="2"/>
  <c r="J87" i="2"/>
  <c r="J89" i="2"/>
  <c r="J16" i="3"/>
  <c r="F18" i="3"/>
  <c r="J18" i="3"/>
  <c r="N18" i="3"/>
  <c r="F29" i="3"/>
  <c r="J29" i="3"/>
  <c r="N29" i="3"/>
  <c r="F45" i="3"/>
  <c r="J45" i="3"/>
  <c r="N45" i="3"/>
  <c r="F47" i="3"/>
  <c r="J47" i="3"/>
  <c r="N47" i="3"/>
  <c r="F53" i="3"/>
  <c r="J53" i="3"/>
  <c r="N53" i="3"/>
  <c r="F59" i="3"/>
  <c r="J59" i="3"/>
  <c r="N59" i="3"/>
  <c r="F61" i="3"/>
  <c r="J61" i="3"/>
  <c r="N61" i="3"/>
  <c r="F63" i="3"/>
  <c r="J63" i="3"/>
  <c r="F64" i="3"/>
  <c r="K64" i="3"/>
  <c r="I65" i="3"/>
  <c r="I77" i="3"/>
  <c r="I81" i="3"/>
  <c r="I86" i="3"/>
  <c r="I90" i="3"/>
  <c r="F93" i="3"/>
  <c r="J93" i="3"/>
  <c r="N93" i="3"/>
  <c r="F95" i="3"/>
  <c r="J95" i="3"/>
  <c r="N95" i="3"/>
  <c r="F97" i="3"/>
  <c r="J97" i="3"/>
  <c r="N97" i="3"/>
  <c r="F99" i="3"/>
  <c r="J99" i="3"/>
  <c r="N99" i="3"/>
  <c r="F101" i="3"/>
  <c r="J101" i="3"/>
  <c r="N101" i="3"/>
  <c r="F109" i="3"/>
  <c r="J109" i="3"/>
  <c r="N109" i="3"/>
  <c r="F111" i="3"/>
  <c r="J111" i="3"/>
  <c r="N111" i="3"/>
  <c r="F124" i="3"/>
  <c r="J124" i="3"/>
  <c r="N124" i="3"/>
  <c r="F16" i="3"/>
  <c r="N16" i="3"/>
  <c r="F32" i="2"/>
  <c r="J32" i="2"/>
  <c r="N32" i="2"/>
  <c r="F34" i="2"/>
  <c r="J34" i="2"/>
  <c r="N34" i="2"/>
  <c r="F37" i="2"/>
  <c r="J37" i="2"/>
  <c r="N37" i="2"/>
  <c r="C55" i="2"/>
  <c r="C69" i="2"/>
  <c r="F66" i="2"/>
  <c r="J66" i="2"/>
  <c r="N66" i="2"/>
  <c r="F72" i="2"/>
  <c r="F74" i="2" s="1"/>
  <c r="J72" i="2"/>
  <c r="J74" i="2" s="1"/>
  <c r="N72" i="2"/>
  <c r="N74" i="2" s="1"/>
  <c r="F77" i="2"/>
  <c r="J77" i="2"/>
  <c r="N77" i="2"/>
  <c r="F79" i="2"/>
  <c r="J79" i="2"/>
  <c r="N79" i="2"/>
  <c r="F81" i="2"/>
  <c r="J81" i="2"/>
  <c r="N81" i="2"/>
  <c r="F84" i="2"/>
  <c r="J84" i="2"/>
  <c r="N84" i="2"/>
  <c r="F86" i="2"/>
  <c r="J86" i="2"/>
  <c r="N86" i="2"/>
  <c r="F88" i="2"/>
  <c r="J88" i="2"/>
  <c r="N88" i="2"/>
  <c r="F90" i="2"/>
  <c r="J90" i="2"/>
  <c r="N90" i="2"/>
  <c r="O7" i="3"/>
  <c r="C21" i="3"/>
  <c r="F10" i="3"/>
  <c r="J10" i="3"/>
  <c r="N10" i="3"/>
  <c r="F12" i="3"/>
  <c r="J12" i="3"/>
  <c r="N12" i="3"/>
  <c r="F14" i="3"/>
  <c r="J14" i="3"/>
  <c r="N14" i="3"/>
  <c r="D16" i="3"/>
  <c r="H16" i="3"/>
  <c r="L16" i="3"/>
  <c r="F17" i="3"/>
  <c r="J17" i="3"/>
  <c r="N17" i="3"/>
  <c r="D18" i="3"/>
  <c r="H18" i="3"/>
  <c r="L18" i="3"/>
  <c r="C42" i="3"/>
  <c r="F28" i="3"/>
  <c r="J28" i="3"/>
  <c r="N28" i="3"/>
  <c r="D29" i="3"/>
  <c r="H29" i="3"/>
  <c r="L29" i="3"/>
  <c r="D45" i="3"/>
  <c r="H45" i="3"/>
  <c r="L45" i="3"/>
  <c r="F46" i="3"/>
  <c r="J46" i="3"/>
  <c r="N46" i="3"/>
  <c r="D47" i="3"/>
  <c r="H47" i="3"/>
  <c r="L47" i="3"/>
  <c r="C55" i="3"/>
  <c r="F52" i="3"/>
  <c r="J52" i="3"/>
  <c r="J55" i="3" s="1"/>
  <c r="N52" i="3"/>
  <c r="D53" i="3"/>
  <c r="D55" i="3" s="1"/>
  <c r="H53" i="3"/>
  <c r="H55" i="3" s="1"/>
  <c r="L53" i="3"/>
  <c r="F58" i="3"/>
  <c r="J58" i="3"/>
  <c r="N58" i="3"/>
  <c r="D59" i="3"/>
  <c r="D69" i="3" s="1"/>
  <c r="H59" i="3"/>
  <c r="L59" i="3"/>
  <c r="F60" i="3"/>
  <c r="J60" i="3"/>
  <c r="N60" i="3"/>
  <c r="D61" i="3"/>
  <c r="H61" i="3"/>
  <c r="L61" i="3"/>
  <c r="F62" i="3"/>
  <c r="J62" i="3"/>
  <c r="N62" i="3"/>
  <c r="D63" i="3"/>
  <c r="H63" i="3"/>
  <c r="L63" i="3"/>
  <c r="Q63" i="3" s="1"/>
  <c r="D64" i="3"/>
  <c r="H64" i="3"/>
  <c r="E65" i="3"/>
  <c r="I72" i="3"/>
  <c r="I74" i="3" s="1"/>
  <c r="E77" i="3"/>
  <c r="E81" i="3"/>
  <c r="E86" i="3"/>
  <c r="E90" i="3"/>
  <c r="F92" i="3"/>
  <c r="J92" i="3"/>
  <c r="N92" i="3"/>
  <c r="D93" i="3"/>
  <c r="H93" i="3"/>
  <c r="L93" i="3"/>
  <c r="F94" i="3"/>
  <c r="J94" i="3"/>
  <c r="N94" i="3"/>
  <c r="D95" i="3"/>
  <c r="H95" i="3"/>
  <c r="L95" i="3"/>
  <c r="F96" i="3"/>
  <c r="J96" i="3"/>
  <c r="N96" i="3"/>
  <c r="D97" i="3"/>
  <c r="H97" i="3"/>
  <c r="L97" i="3"/>
  <c r="F98" i="3"/>
  <c r="J98" i="3"/>
  <c r="N98" i="3"/>
  <c r="D99" i="3"/>
  <c r="H99" i="3"/>
  <c r="L99" i="3"/>
  <c r="F100" i="3"/>
  <c r="J100" i="3"/>
  <c r="N100" i="3"/>
  <c r="D101" i="3"/>
  <c r="H101" i="3"/>
  <c r="L101" i="3"/>
  <c r="F102" i="3"/>
  <c r="J102" i="3"/>
  <c r="N102" i="3"/>
  <c r="D109" i="3"/>
  <c r="H109" i="3"/>
  <c r="L109" i="3"/>
  <c r="F110" i="3"/>
  <c r="J110" i="3"/>
  <c r="N110" i="3"/>
  <c r="D111" i="3"/>
  <c r="H111" i="3"/>
  <c r="L111" i="3"/>
  <c r="F117" i="3"/>
  <c r="J117" i="3"/>
  <c r="N117" i="3"/>
  <c r="D124" i="3"/>
  <c r="H124" i="3"/>
  <c r="L124" i="3"/>
  <c r="N64" i="3"/>
  <c r="L64" i="3"/>
  <c r="J64" i="3"/>
  <c r="N65" i="3"/>
  <c r="L65" i="3"/>
  <c r="J65" i="3"/>
  <c r="H65" i="3"/>
  <c r="F65" i="3"/>
  <c r="D65" i="3"/>
  <c r="N67" i="3"/>
  <c r="L67" i="3"/>
  <c r="J67" i="3"/>
  <c r="H67" i="3"/>
  <c r="F67" i="3"/>
  <c r="D67" i="3"/>
  <c r="N72" i="3"/>
  <c r="N74" i="3" s="1"/>
  <c r="L72" i="3"/>
  <c r="J72" i="3"/>
  <c r="J74" i="3" s="1"/>
  <c r="H72" i="3"/>
  <c r="H74" i="3" s="1"/>
  <c r="F72" i="3"/>
  <c r="F74" i="3" s="1"/>
  <c r="D72" i="3"/>
  <c r="C106" i="3"/>
  <c r="N77" i="3"/>
  <c r="L77" i="3"/>
  <c r="J77" i="3"/>
  <c r="H77" i="3"/>
  <c r="F77" i="3"/>
  <c r="D77" i="3"/>
  <c r="N79" i="3"/>
  <c r="L79" i="3"/>
  <c r="J79" i="3"/>
  <c r="H79" i="3"/>
  <c r="F79" i="3"/>
  <c r="D79" i="3"/>
  <c r="N81" i="3"/>
  <c r="L81" i="3"/>
  <c r="J81" i="3"/>
  <c r="H81" i="3"/>
  <c r="F81" i="3"/>
  <c r="D81" i="3"/>
  <c r="N84" i="3"/>
  <c r="L84" i="3"/>
  <c r="J84" i="3"/>
  <c r="H84" i="3"/>
  <c r="F84" i="3"/>
  <c r="D84" i="3"/>
  <c r="N86" i="3"/>
  <c r="L86" i="3"/>
  <c r="J86" i="3"/>
  <c r="H86" i="3"/>
  <c r="F86" i="3"/>
  <c r="D86" i="3"/>
  <c r="N88" i="3"/>
  <c r="L88" i="3"/>
  <c r="J88" i="3"/>
  <c r="H88" i="3"/>
  <c r="F88" i="3"/>
  <c r="D88" i="3"/>
  <c r="N90" i="3"/>
  <c r="L90" i="3"/>
  <c r="J90" i="3"/>
  <c r="H90" i="3"/>
  <c r="F90" i="3"/>
  <c r="D90" i="3"/>
  <c r="G4" i="3"/>
  <c r="K4" i="3"/>
  <c r="D4" i="3"/>
  <c r="F4" i="3"/>
  <c r="F7" i="3" s="1"/>
  <c r="H4" i="3"/>
  <c r="H7" i="3" s="1"/>
  <c r="J4" i="3"/>
  <c r="J7" i="3" s="1"/>
  <c r="L4" i="3"/>
  <c r="N4" i="3"/>
  <c r="N7" i="3" s="1"/>
  <c r="E5" i="3"/>
  <c r="G5" i="3"/>
  <c r="I5" i="3"/>
  <c r="K5" i="3"/>
  <c r="M5" i="3"/>
  <c r="C7" i="3"/>
  <c r="C24" i="3" s="1"/>
  <c r="E10" i="3"/>
  <c r="G10" i="3"/>
  <c r="I10" i="3"/>
  <c r="K10" i="3"/>
  <c r="M10" i="3"/>
  <c r="O10" i="3"/>
  <c r="O21" i="3" s="1"/>
  <c r="O24" i="3" s="1"/>
  <c r="E11" i="3"/>
  <c r="G11" i="3"/>
  <c r="I11" i="3"/>
  <c r="K11" i="3"/>
  <c r="M11" i="3"/>
  <c r="E12" i="3"/>
  <c r="G12" i="3"/>
  <c r="I12" i="3"/>
  <c r="K12" i="3"/>
  <c r="M12" i="3"/>
  <c r="Q12" i="3" s="1"/>
  <c r="E13" i="3"/>
  <c r="G13" i="3"/>
  <c r="I13" i="3"/>
  <c r="K13" i="3"/>
  <c r="M13" i="3"/>
  <c r="E14" i="3"/>
  <c r="G14" i="3"/>
  <c r="I14" i="3"/>
  <c r="K14" i="3"/>
  <c r="M14" i="3"/>
  <c r="Q14" i="3" s="1"/>
  <c r="E15" i="3"/>
  <c r="G15" i="3"/>
  <c r="I15" i="3"/>
  <c r="K15" i="3"/>
  <c r="E16" i="3"/>
  <c r="G16" i="3"/>
  <c r="I16" i="3"/>
  <c r="K16" i="3"/>
  <c r="M16" i="3"/>
  <c r="E17" i="3"/>
  <c r="G17" i="3"/>
  <c r="I17" i="3"/>
  <c r="K17" i="3"/>
  <c r="M17" i="3"/>
  <c r="Q17" i="3" s="1"/>
  <c r="E18" i="3"/>
  <c r="G18" i="3"/>
  <c r="I18" i="3"/>
  <c r="K18" i="3"/>
  <c r="M18" i="3"/>
  <c r="E28" i="3"/>
  <c r="P28" i="3" s="1"/>
  <c r="G28" i="3"/>
  <c r="I28" i="3"/>
  <c r="K28" i="3"/>
  <c r="M28" i="3"/>
  <c r="O28" i="3"/>
  <c r="O42" i="3" s="1"/>
  <c r="E29" i="3"/>
  <c r="G29" i="3"/>
  <c r="I29" i="3"/>
  <c r="K29" i="3"/>
  <c r="M29" i="3"/>
  <c r="D32" i="3"/>
  <c r="F32" i="3"/>
  <c r="H32" i="3"/>
  <c r="J32" i="3"/>
  <c r="L32" i="3"/>
  <c r="N32" i="3"/>
  <c r="D33" i="3"/>
  <c r="F33" i="3"/>
  <c r="H33" i="3"/>
  <c r="J33" i="3"/>
  <c r="L33" i="3"/>
  <c r="N33" i="3"/>
  <c r="D34" i="3"/>
  <c r="F34" i="3"/>
  <c r="H34" i="3"/>
  <c r="J34" i="3"/>
  <c r="L34" i="3"/>
  <c r="N34" i="3"/>
  <c r="D35" i="3"/>
  <c r="F35" i="3"/>
  <c r="H35" i="3"/>
  <c r="J35" i="3"/>
  <c r="L35" i="3"/>
  <c r="Q35" i="3" s="1"/>
  <c r="D36" i="3"/>
  <c r="F36" i="3"/>
  <c r="H36" i="3"/>
  <c r="J36" i="3"/>
  <c r="L36" i="3"/>
  <c r="N36" i="3"/>
  <c r="D37" i="3"/>
  <c r="F37" i="3"/>
  <c r="H37" i="3"/>
  <c r="J37" i="3"/>
  <c r="L37" i="3"/>
  <c r="N37" i="3"/>
  <c r="E45" i="3"/>
  <c r="P45" i="3" s="1"/>
  <c r="G45" i="3"/>
  <c r="I45" i="3"/>
  <c r="K45" i="3"/>
  <c r="M45" i="3"/>
  <c r="O45" i="3"/>
  <c r="O49" i="3" s="1"/>
  <c r="E46" i="3"/>
  <c r="G46" i="3"/>
  <c r="I46" i="3"/>
  <c r="K46" i="3"/>
  <c r="M46" i="3"/>
  <c r="Q46" i="3" s="1"/>
  <c r="E47" i="3"/>
  <c r="G47" i="3"/>
  <c r="I47" i="3"/>
  <c r="K47" i="3"/>
  <c r="M47" i="3"/>
  <c r="E52" i="3"/>
  <c r="G52" i="3"/>
  <c r="I52" i="3"/>
  <c r="K52" i="3"/>
  <c r="M52" i="3"/>
  <c r="O52" i="3"/>
  <c r="O55" i="3" s="1"/>
  <c r="E53" i="3"/>
  <c r="G53" i="3"/>
  <c r="I53" i="3"/>
  <c r="K53" i="3"/>
  <c r="M53" i="3"/>
  <c r="E58" i="3"/>
  <c r="G58" i="3"/>
  <c r="P58" i="3" s="1"/>
  <c r="I58" i="3"/>
  <c r="K58" i="3"/>
  <c r="M58" i="3"/>
  <c r="E59" i="3"/>
  <c r="G59" i="3"/>
  <c r="I59" i="3"/>
  <c r="K59" i="3"/>
  <c r="M59" i="3"/>
  <c r="E60" i="3"/>
  <c r="G60" i="3"/>
  <c r="I60" i="3"/>
  <c r="K60" i="3"/>
  <c r="M60" i="3"/>
  <c r="E61" i="3"/>
  <c r="G61" i="3"/>
  <c r="I61" i="3"/>
  <c r="K61" i="3"/>
  <c r="M61" i="3"/>
  <c r="E62" i="3"/>
  <c r="G62" i="3"/>
  <c r="I62" i="3"/>
  <c r="K62" i="3"/>
  <c r="M62" i="3"/>
  <c r="Q62" i="3" s="1"/>
  <c r="E63" i="3"/>
  <c r="G63" i="3"/>
  <c r="I63" i="3"/>
  <c r="K63" i="3"/>
  <c r="E64" i="3"/>
  <c r="G64" i="3"/>
  <c r="I64" i="3"/>
  <c r="M64" i="3"/>
  <c r="G65" i="3"/>
  <c r="K65" i="3"/>
  <c r="O65" i="3"/>
  <c r="E66" i="3"/>
  <c r="I66" i="3"/>
  <c r="G67" i="3"/>
  <c r="K67" i="3"/>
  <c r="O67" i="3"/>
  <c r="G72" i="3"/>
  <c r="G74" i="3" s="1"/>
  <c r="K72" i="3"/>
  <c r="K74" i="3" s="1"/>
  <c r="O72" i="3"/>
  <c r="O74" i="3" s="1"/>
  <c r="G77" i="3"/>
  <c r="K77" i="3"/>
  <c r="O77" i="3"/>
  <c r="E78" i="3"/>
  <c r="I78" i="3"/>
  <c r="G79" i="3"/>
  <c r="K79" i="3"/>
  <c r="O79" i="3"/>
  <c r="E80" i="3"/>
  <c r="I80" i="3"/>
  <c r="G81" i="3"/>
  <c r="K81" i="3"/>
  <c r="O81" i="3"/>
  <c r="E82" i="3"/>
  <c r="I82" i="3"/>
  <c r="G84" i="3"/>
  <c r="K84" i="3"/>
  <c r="O84" i="3"/>
  <c r="E85" i="3"/>
  <c r="I85" i="3"/>
  <c r="G86" i="3"/>
  <c r="K86" i="3"/>
  <c r="O86" i="3"/>
  <c r="E87" i="3"/>
  <c r="I87" i="3"/>
  <c r="G88" i="3"/>
  <c r="K88" i="3"/>
  <c r="O88" i="3"/>
  <c r="E89" i="3"/>
  <c r="I89" i="3"/>
  <c r="G90" i="3"/>
  <c r="K90" i="3"/>
  <c r="O90" i="3"/>
  <c r="N66" i="3"/>
  <c r="L66" i="3"/>
  <c r="J66" i="3"/>
  <c r="H66" i="3"/>
  <c r="F66" i="3"/>
  <c r="D66" i="3"/>
  <c r="N78" i="3"/>
  <c r="L78" i="3"/>
  <c r="J78" i="3"/>
  <c r="H78" i="3"/>
  <c r="F78" i="3"/>
  <c r="D78" i="3"/>
  <c r="N80" i="3"/>
  <c r="L80" i="3"/>
  <c r="J80" i="3"/>
  <c r="H80" i="3"/>
  <c r="F80" i="3"/>
  <c r="D80" i="3"/>
  <c r="N82" i="3"/>
  <c r="L82" i="3"/>
  <c r="J82" i="3"/>
  <c r="H82" i="3"/>
  <c r="F82" i="3"/>
  <c r="D82" i="3"/>
  <c r="N85" i="3"/>
  <c r="L85" i="3"/>
  <c r="J85" i="3"/>
  <c r="H85" i="3"/>
  <c r="F85" i="3"/>
  <c r="D85" i="3"/>
  <c r="N87" i="3"/>
  <c r="L87" i="3"/>
  <c r="J87" i="3"/>
  <c r="H87" i="3"/>
  <c r="F87" i="3"/>
  <c r="D87" i="3"/>
  <c r="N89" i="3"/>
  <c r="L89" i="3"/>
  <c r="J89" i="3"/>
  <c r="H89" i="3"/>
  <c r="F89" i="3"/>
  <c r="D89" i="3"/>
  <c r="E4" i="3"/>
  <c r="E7" i="3" s="1"/>
  <c r="I4" i="3"/>
  <c r="I7" i="3" s="1"/>
  <c r="M4" i="3"/>
  <c r="M7" i="3" s="1"/>
  <c r="E32" i="3"/>
  <c r="G32" i="3"/>
  <c r="I32" i="3"/>
  <c r="K32" i="3"/>
  <c r="M32" i="3"/>
  <c r="E33" i="3"/>
  <c r="G33" i="3"/>
  <c r="I33" i="3"/>
  <c r="K33" i="3"/>
  <c r="M33" i="3"/>
  <c r="E34" i="3"/>
  <c r="G34" i="3"/>
  <c r="I34" i="3"/>
  <c r="K34" i="3"/>
  <c r="M34" i="3"/>
  <c r="E35" i="3"/>
  <c r="G35" i="3"/>
  <c r="I35" i="3"/>
  <c r="K35" i="3"/>
  <c r="E36" i="3"/>
  <c r="G36" i="3"/>
  <c r="I36" i="3"/>
  <c r="K36" i="3"/>
  <c r="M36" i="3"/>
  <c r="E37" i="3"/>
  <c r="G37" i="3"/>
  <c r="I37" i="3"/>
  <c r="K37" i="3"/>
  <c r="M37" i="3"/>
  <c r="P52" i="3"/>
  <c r="F69" i="3"/>
  <c r="J69" i="3"/>
  <c r="N69" i="3"/>
  <c r="P64" i="3"/>
  <c r="G66" i="3"/>
  <c r="K66" i="3"/>
  <c r="O66" i="3"/>
  <c r="C69" i="3"/>
  <c r="C120" i="3" s="1"/>
  <c r="G78" i="3"/>
  <c r="K78" i="3"/>
  <c r="O78" i="3"/>
  <c r="G80" i="3"/>
  <c r="K80" i="3"/>
  <c r="O80" i="3"/>
  <c r="G82" i="3"/>
  <c r="K82" i="3"/>
  <c r="O82" i="3"/>
  <c r="G85" i="3"/>
  <c r="K85" i="3"/>
  <c r="O85" i="3"/>
  <c r="G87" i="3"/>
  <c r="K87" i="3"/>
  <c r="O87" i="3"/>
  <c r="G89" i="3"/>
  <c r="K89" i="3"/>
  <c r="O89" i="3"/>
  <c r="E92" i="3"/>
  <c r="G92" i="3"/>
  <c r="I92" i="3"/>
  <c r="K92" i="3"/>
  <c r="M92" i="3"/>
  <c r="E93" i="3"/>
  <c r="G93" i="3"/>
  <c r="I93" i="3"/>
  <c r="K93" i="3"/>
  <c r="M93" i="3"/>
  <c r="E94" i="3"/>
  <c r="G94" i="3"/>
  <c r="I94" i="3"/>
  <c r="K94" i="3"/>
  <c r="M94" i="3"/>
  <c r="Q94" i="3" s="1"/>
  <c r="E95" i="3"/>
  <c r="G95" i="3"/>
  <c r="I95" i="3"/>
  <c r="K95" i="3"/>
  <c r="M95" i="3"/>
  <c r="E96" i="3"/>
  <c r="G96" i="3"/>
  <c r="I96" i="3"/>
  <c r="K96" i="3"/>
  <c r="M96" i="3"/>
  <c r="Q96" i="3" s="1"/>
  <c r="E97" i="3"/>
  <c r="G97" i="3"/>
  <c r="I97" i="3"/>
  <c r="K97" i="3"/>
  <c r="M97" i="3"/>
  <c r="E98" i="3"/>
  <c r="G98" i="3"/>
  <c r="I98" i="3"/>
  <c r="K98" i="3"/>
  <c r="M98" i="3"/>
  <c r="E99" i="3"/>
  <c r="G99" i="3"/>
  <c r="I99" i="3"/>
  <c r="K99" i="3"/>
  <c r="M99" i="3"/>
  <c r="E100" i="3"/>
  <c r="G100" i="3"/>
  <c r="I100" i="3"/>
  <c r="K100" i="3"/>
  <c r="M100" i="3"/>
  <c r="E101" i="3"/>
  <c r="G101" i="3"/>
  <c r="I101" i="3"/>
  <c r="K101" i="3"/>
  <c r="M101" i="3"/>
  <c r="E102" i="3"/>
  <c r="G102" i="3"/>
  <c r="I102" i="3"/>
  <c r="K102" i="3"/>
  <c r="M102" i="3"/>
  <c r="Q102" i="3" s="1"/>
  <c r="E109" i="3"/>
  <c r="G109" i="3"/>
  <c r="I109" i="3"/>
  <c r="K109" i="3"/>
  <c r="M109" i="3"/>
  <c r="O109" i="3"/>
  <c r="O113" i="3" s="1"/>
  <c r="E110" i="3"/>
  <c r="G110" i="3"/>
  <c r="I110" i="3"/>
  <c r="K110" i="3"/>
  <c r="M110" i="3"/>
  <c r="Q110" i="3" s="1"/>
  <c r="E111" i="3"/>
  <c r="G111" i="3"/>
  <c r="I111" i="3"/>
  <c r="K111" i="3"/>
  <c r="M111" i="3"/>
  <c r="E117" i="3"/>
  <c r="G117" i="3"/>
  <c r="I117" i="3"/>
  <c r="K117" i="3"/>
  <c r="M117" i="3"/>
  <c r="Q117" i="3" s="1"/>
  <c r="E124" i="3"/>
  <c r="G124" i="3"/>
  <c r="I124" i="3"/>
  <c r="K124" i="3"/>
  <c r="M124" i="3"/>
  <c r="N11" i="2"/>
  <c r="L11" i="2"/>
  <c r="J11" i="2"/>
  <c r="H11" i="2"/>
  <c r="F11" i="2"/>
  <c r="D11" i="2"/>
  <c r="N13" i="2"/>
  <c r="L13" i="2"/>
  <c r="J13" i="2"/>
  <c r="H13" i="2"/>
  <c r="F13" i="2"/>
  <c r="D13" i="2"/>
  <c r="L15" i="2"/>
  <c r="J15" i="2"/>
  <c r="H15" i="2"/>
  <c r="F15" i="2"/>
  <c r="D15" i="2"/>
  <c r="N16" i="2"/>
  <c r="L16" i="2"/>
  <c r="J16" i="2"/>
  <c r="H16" i="2"/>
  <c r="F16" i="2"/>
  <c r="D16" i="2"/>
  <c r="N18" i="2"/>
  <c r="L18" i="2"/>
  <c r="J18" i="2"/>
  <c r="H18" i="2"/>
  <c r="F18" i="2"/>
  <c r="D18" i="2"/>
  <c r="N29" i="2"/>
  <c r="L29" i="2"/>
  <c r="J29" i="2"/>
  <c r="H29" i="2"/>
  <c r="F29" i="2"/>
  <c r="D29" i="2"/>
  <c r="D4" i="2"/>
  <c r="F4" i="2"/>
  <c r="H4" i="2"/>
  <c r="J4" i="2"/>
  <c r="L4" i="2"/>
  <c r="N4" i="2"/>
  <c r="N7" i="2" s="1"/>
  <c r="E5" i="2"/>
  <c r="G5" i="2"/>
  <c r="I5" i="2"/>
  <c r="K5" i="2"/>
  <c r="M5" i="2"/>
  <c r="C7" i="2"/>
  <c r="E10" i="2"/>
  <c r="I10" i="2"/>
  <c r="G11" i="2"/>
  <c r="K11" i="2"/>
  <c r="O11" i="2"/>
  <c r="E12" i="2"/>
  <c r="I12" i="2"/>
  <c r="G13" i="2"/>
  <c r="K13" i="2"/>
  <c r="O13" i="2"/>
  <c r="E14" i="2"/>
  <c r="I14" i="2"/>
  <c r="G15" i="2"/>
  <c r="K15" i="2"/>
  <c r="G16" i="2"/>
  <c r="K16" i="2"/>
  <c r="O16" i="2"/>
  <c r="E17" i="2"/>
  <c r="I17" i="2"/>
  <c r="G18" i="2"/>
  <c r="K18" i="2"/>
  <c r="O18" i="2"/>
  <c r="E28" i="2"/>
  <c r="I28" i="2"/>
  <c r="G29" i="2"/>
  <c r="K29" i="2"/>
  <c r="O29" i="2"/>
  <c r="N10" i="2"/>
  <c r="L10" i="2"/>
  <c r="J10" i="2"/>
  <c r="H10" i="2"/>
  <c r="F10" i="2"/>
  <c r="D10" i="2"/>
  <c r="N12" i="2"/>
  <c r="L12" i="2"/>
  <c r="J12" i="2"/>
  <c r="H12" i="2"/>
  <c r="F12" i="2"/>
  <c r="D12" i="2"/>
  <c r="N14" i="2"/>
  <c r="L14" i="2"/>
  <c r="J14" i="2"/>
  <c r="H14" i="2"/>
  <c r="F14" i="2"/>
  <c r="D14" i="2"/>
  <c r="N17" i="2"/>
  <c r="L17" i="2"/>
  <c r="J17" i="2"/>
  <c r="H17" i="2"/>
  <c r="F17" i="2"/>
  <c r="D17" i="2"/>
  <c r="C42" i="2"/>
  <c r="N28" i="2"/>
  <c r="L28" i="2"/>
  <c r="L42" i="2" s="1"/>
  <c r="J28" i="2"/>
  <c r="H28" i="2"/>
  <c r="H42" i="2" s="1"/>
  <c r="F28" i="2"/>
  <c r="D28" i="2"/>
  <c r="E4" i="2"/>
  <c r="E7" i="2" s="1"/>
  <c r="G4" i="2"/>
  <c r="G7" i="2" s="1"/>
  <c r="I4" i="2"/>
  <c r="I7" i="2" s="1"/>
  <c r="K4" i="2"/>
  <c r="K7" i="2" s="1"/>
  <c r="M4" i="2"/>
  <c r="M7" i="2" s="1"/>
  <c r="G10" i="2"/>
  <c r="K10" i="2"/>
  <c r="O10" i="2"/>
  <c r="G12" i="2"/>
  <c r="K12" i="2"/>
  <c r="O12" i="2"/>
  <c r="G14" i="2"/>
  <c r="K14" i="2"/>
  <c r="O14" i="2"/>
  <c r="G17" i="2"/>
  <c r="K17" i="2"/>
  <c r="O17" i="2"/>
  <c r="C21" i="2"/>
  <c r="G28" i="2"/>
  <c r="K28" i="2"/>
  <c r="O28" i="2"/>
  <c r="E32" i="2"/>
  <c r="G32" i="2"/>
  <c r="I32" i="2"/>
  <c r="K32" i="2"/>
  <c r="M32" i="2"/>
  <c r="E33" i="2"/>
  <c r="G33" i="2"/>
  <c r="I33" i="2"/>
  <c r="K33" i="2"/>
  <c r="M33" i="2"/>
  <c r="E34" i="2"/>
  <c r="G34" i="2"/>
  <c r="I34" i="2"/>
  <c r="K34" i="2"/>
  <c r="M34" i="2"/>
  <c r="E35" i="2"/>
  <c r="G35" i="2"/>
  <c r="I35" i="2"/>
  <c r="K35" i="2"/>
  <c r="E36" i="2"/>
  <c r="G36" i="2"/>
  <c r="I36" i="2"/>
  <c r="K36" i="2"/>
  <c r="M36" i="2"/>
  <c r="E37" i="2"/>
  <c r="G37" i="2"/>
  <c r="I37" i="2"/>
  <c r="K37" i="2"/>
  <c r="M37" i="2"/>
  <c r="D45" i="2"/>
  <c r="F45" i="2"/>
  <c r="H45" i="2"/>
  <c r="J45" i="2"/>
  <c r="L45" i="2"/>
  <c r="N45" i="2"/>
  <c r="D46" i="2"/>
  <c r="F46" i="2"/>
  <c r="H46" i="2"/>
  <c r="J46" i="2"/>
  <c r="L46" i="2"/>
  <c r="N46" i="2"/>
  <c r="D47" i="2"/>
  <c r="F47" i="2"/>
  <c r="H47" i="2"/>
  <c r="J47" i="2"/>
  <c r="L47" i="2"/>
  <c r="N47" i="2"/>
  <c r="D52" i="2"/>
  <c r="F52" i="2"/>
  <c r="H52" i="2"/>
  <c r="J52" i="2"/>
  <c r="L52" i="2"/>
  <c r="N52" i="2"/>
  <c r="D53" i="2"/>
  <c r="F53" i="2"/>
  <c r="H53" i="2"/>
  <c r="J53" i="2"/>
  <c r="L53" i="2"/>
  <c r="N53" i="2"/>
  <c r="D58" i="2"/>
  <c r="F58" i="2"/>
  <c r="H58" i="2"/>
  <c r="J58" i="2"/>
  <c r="L58" i="2"/>
  <c r="N58" i="2"/>
  <c r="D59" i="2"/>
  <c r="F59" i="2"/>
  <c r="H59" i="2"/>
  <c r="J59" i="2"/>
  <c r="L59" i="2"/>
  <c r="N59" i="2"/>
  <c r="D60" i="2"/>
  <c r="F60" i="2"/>
  <c r="H60" i="2"/>
  <c r="J60" i="2"/>
  <c r="L60" i="2"/>
  <c r="N60" i="2"/>
  <c r="D61" i="2"/>
  <c r="F61" i="2"/>
  <c r="H61" i="2"/>
  <c r="J61" i="2"/>
  <c r="L61" i="2"/>
  <c r="N61" i="2"/>
  <c r="D62" i="2"/>
  <c r="F62" i="2"/>
  <c r="H62" i="2"/>
  <c r="J62" i="2"/>
  <c r="L62" i="2"/>
  <c r="N62" i="2"/>
  <c r="D63" i="2"/>
  <c r="F63" i="2"/>
  <c r="H63" i="2"/>
  <c r="J63" i="2"/>
  <c r="L63" i="2"/>
  <c r="D64" i="2"/>
  <c r="H64" i="2"/>
  <c r="D74" i="2"/>
  <c r="N113" i="2"/>
  <c r="O64" i="2"/>
  <c r="M64" i="2"/>
  <c r="K64" i="2"/>
  <c r="I64" i="2"/>
  <c r="G64" i="2"/>
  <c r="E64" i="2"/>
  <c r="E45" i="2"/>
  <c r="G45" i="2"/>
  <c r="I45" i="2"/>
  <c r="K45" i="2"/>
  <c r="M45" i="2"/>
  <c r="O45" i="2"/>
  <c r="O49" i="2" s="1"/>
  <c r="E46" i="2"/>
  <c r="G46" i="2"/>
  <c r="I46" i="2"/>
  <c r="K46" i="2"/>
  <c r="M46" i="2"/>
  <c r="E47" i="2"/>
  <c r="G47" i="2"/>
  <c r="I47" i="2"/>
  <c r="K47" i="2"/>
  <c r="M47" i="2"/>
  <c r="E52" i="2"/>
  <c r="G52" i="2"/>
  <c r="I52" i="2"/>
  <c r="K52" i="2"/>
  <c r="M52" i="2"/>
  <c r="O52" i="2"/>
  <c r="O55" i="2" s="1"/>
  <c r="E53" i="2"/>
  <c r="G53" i="2"/>
  <c r="I53" i="2"/>
  <c r="K53" i="2"/>
  <c r="M53" i="2"/>
  <c r="E58" i="2"/>
  <c r="G58" i="2"/>
  <c r="I58" i="2"/>
  <c r="K58" i="2"/>
  <c r="M58" i="2"/>
  <c r="O58" i="2"/>
  <c r="O69" i="2" s="1"/>
  <c r="E59" i="2"/>
  <c r="G59" i="2"/>
  <c r="I59" i="2"/>
  <c r="K59" i="2"/>
  <c r="M59" i="2"/>
  <c r="E60" i="2"/>
  <c r="G60" i="2"/>
  <c r="I60" i="2"/>
  <c r="K60" i="2"/>
  <c r="M60" i="2"/>
  <c r="E61" i="2"/>
  <c r="G61" i="2"/>
  <c r="I61" i="2"/>
  <c r="K61" i="2"/>
  <c r="M61" i="2"/>
  <c r="E62" i="2"/>
  <c r="G62" i="2"/>
  <c r="I62" i="2"/>
  <c r="K62" i="2"/>
  <c r="M62" i="2"/>
  <c r="E63" i="2"/>
  <c r="G63" i="2"/>
  <c r="I63" i="2"/>
  <c r="K63" i="2"/>
  <c r="F64" i="2"/>
  <c r="J64" i="2"/>
  <c r="N64" i="2"/>
  <c r="E92" i="2"/>
  <c r="G92" i="2"/>
  <c r="I92" i="2"/>
  <c r="K92" i="2"/>
  <c r="M92" i="2"/>
  <c r="O92" i="2"/>
  <c r="E93" i="2"/>
  <c r="G93" i="2"/>
  <c r="I93" i="2"/>
  <c r="K93" i="2"/>
  <c r="M93" i="2"/>
  <c r="O93" i="2"/>
  <c r="E94" i="2"/>
  <c r="G94" i="2"/>
  <c r="I94" i="2"/>
  <c r="K94" i="2"/>
  <c r="M94" i="2"/>
  <c r="O94" i="2"/>
  <c r="E95" i="2"/>
  <c r="G95" i="2"/>
  <c r="I95" i="2"/>
  <c r="K95" i="2"/>
  <c r="M95" i="2"/>
  <c r="O95" i="2"/>
  <c r="E96" i="2"/>
  <c r="G96" i="2"/>
  <c r="I96" i="2"/>
  <c r="K96" i="2"/>
  <c r="M96" i="2"/>
  <c r="O96" i="2"/>
  <c r="E97" i="2"/>
  <c r="G97" i="2"/>
  <c r="I97" i="2"/>
  <c r="K97" i="2"/>
  <c r="M97" i="2"/>
  <c r="O97" i="2"/>
  <c r="E98" i="2"/>
  <c r="G98" i="2"/>
  <c r="I98" i="2"/>
  <c r="K98" i="2"/>
  <c r="M98" i="2"/>
  <c r="O98" i="2"/>
  <c r="E99" i="2"/>
  <c r="G99" i="2"/>
  <c r="I99" i="2"/>
  <c r="K99" i="2"/>
  <c r="M99" i="2"/>
  <c r="O99" i="2"/>
  <c r="E100" i="2"/>
  <c r="G100" i="2"/>
  <c r="I100" i="2"/>
  <c r="K100" i="2"/>
  <c r="M100" i="2"/>
  <c r="O100" i="2"/>
  <c r="E101" i="2"/>
  <c r="G101" i="2"/>
  <c r="I101" i="2"/>
  <c r="K101" i="2"/>
  <c r="M101" i="2"/>
  <c r="O101" i="2"/>
  <c r="E102" i="2"/>
  <c r="G102" i="2"/>
  <c r="I102" i="2"/>
  <c r="K102" i="2"/>
  <c r="M102" i="2"/>
  <c r="O102" i="2"/>
  <c r="C106" i="2"/>
  <c r="E109" i="2"/>
  <c r="G109" i="2"/>
  <c r="I109" i="2"/>
  <c r="K109" i="2"/>
  <c r="M109" i="2"/>
  <c r="O109" i="2"/>
  <c r="E110" i="2"/>
  <c r="G110" i="2"/>
  <c r="I110" i="2"/>
  <c r="K110" i="2"/>
  <c r="M110" i="2"/>
  <c r="O110" i="2"/>
  <c r="E111" i="2"/>
  <c r="G111" i="2"/>
  <c r="I111" i="2"/>
  <c r="K111" i="2"/>
  <c r="M111" i="2"/>
  <c r="O111" i="2"/>
  <c r="C113" i="2"/>
  <c r="E117" i="2"/>
  <c r="G117" i="2"/>
  <c r="I117" i="2"/>
  <c r="K117" i="2"/>
  <c r="M117" i="2"/>
  <c r="O117" i="2"/>
  <c r="E124" i="2"/>
  <c r="G124" i="2"/>
  <c r="I124" i="2"/>
  <c r="K124" i="2"/>
  <c r="M124" i="2"/>
  <c r="O124" i="2"/>
  <c r="E65" i="2"/>
  <c r="G65" i="2"/>
  <c r="I65" i="2"/>
  <c r="K65" i="2"/>
  <c r="M65" i="2"/>
  <c r="E66" i="2"/>
  <c r="G66" i="2"/>
  <c r="I66" i="2"/>
  <c r="K66" i="2"/>
  <c r="M66" i="2"/>
  <c r="E67" i="2"/>
  <c r="G67" i="2"/>
  <c r="I67" i="2"/>
  <c r="K67" i="2"/>
  <c r="M67" i="2"/>
  <c r="E72" i="2"/>
  <c r="E74" i="2" s="1"/>
  <c r="G72" i="2"/>
  <c r="G74" i="2" s="1"/>
  <c r="I72" i="2"/>
  <c r="I74" i="2" s="1"/>
  <c r="K72" i="2"/>
  <c r="K74" i="2" s="1"/>
  <c r="M72" i="2"/>
  <c r="M74" i="2" s="1"/>
  <c r="O72" i="2"/>
  <c r="O74" i="2" s="1"/>
  <c r="E77" i="2"/>
  <c r="G77" i="2"/>
  <c r="I77" i="2"/>
  <c r="K77" i="2"/>
  <c r="M77" i="2"/>
  <c r="E78" i="2"/>
  <c r="G78" i="2"/>
  <c r="I78" i="2"/>
  <c r="K78" i="2"/>
  <c r="M78" i="2"/>
  <c r="E79" i="2"/>
  <c r="G79" i="2"/>
  <c r="I79" i="2"/>
  <c r="K79" i="2"/>
  <c r="M79" i="2"/>
  <c r="E80" i="2"/>
  <c r="G80" i="2"/>
  <c r="I80" i="2"/>
  <c r="K80" i="2"/>
  <c r="M80" i="2"/>
  <c r="E81" i="2"/>
  <c r="G81" i="2"/>
  <c r="I81" i="2"/>
  <c r="K81" i="2"/>
  <c r="M81" i="2"/>
  <c r="E82" i="2"/>
  <c r="G82" i="2"/>
  <c r="I82" i="2"/>
  <c r="K82" i="2"/>
  <c r="M82" i="2"/>
  <c r="E84" i="2"/>
  <c r="G84" i="2"/>
  <c r="I84" i="2"/>
  <c r="K84" i="2"/>
  <c r="M84" i="2"/>
  <c r="E85" i="2"/>
  <c r="G85" i="2"/>
  <c r="I85" i="2"/>
  <c r="K85" i="2"/>
  <c r="M85" i="2"/>
  <c r="E86" i="2"/>
  <c r="G86" i="2"/>
  <c r="I86" i="2"/>
  <c r="K86" i="2"/>
  <c r="M86" i="2"/>
  <c r="E87" i="2"/>
  <c r="G87" i="2"/>
  <c r="I87" i="2"/>
  <c r="K87" i="2"/>
  <c r="M87" i="2"/>
  <c r="E88" i="2"/>
  <c r="G88" i="2"/>
  <c r="I88" i="2"/>
  <c r="K88" i="2"/>
  <c r="M88" i="2"/>
  <c r="E89" i="2"/>
  <c r="G89" i="2"/>
  <c r="I89" i="2"/>
  <c r="K89" i="2"/>
  <c r="M89" i="2"/>
  <c r="E90" i="2"/>
  <c r="G90" i="2"/>
  <c r="I90" i="2"/>
  <c r="K90" i="2"/>
  <c r="M90" i="2"/>
  <c r="D92" i="2"/>
  <c r="F92" i="2"/>
  <c r="H92" i="2"/>
  <c r="J92" i="2"/>
  <c r="L92" i="2"/>
  <c r="D93" i="2"/>
  <c r="F93" i="2"/>
  <c r="H93" i="2"/>
  <c r="J93" i="2"/>
  <c r="L93" i="2"/>
  <c r="D94" i="2"/>
  <c r="F94" i="2"/>
  <c r="H94" i="2"/>
  <c r="J94" i="2"/>
  <c r="L94" i="2"/>
  <c r="D95" i="2"/>
  <c r="F95" i="2"/>
  <c r="H95" i="2"/>
  <c r="J95" i="2"/>
  <c r="L95" i="2"/>
  <c r="D96" i="2"/>
  <c r="F96" i="2"/>
  <c r="H96" i="2"/>
  <c r="J96" i="2"/>
  <c r="L96" i="2"/>
  <c r="D97" i="2"/>
  <c r="F97" i="2"/>
  <c r="H97" i="2"/>
  <c r="J97" i="2"/>
  <c r="L97" i="2"/>
  <c r="D98" i="2"/>
  <c r="F98" i="2"/>
  <c r="H98" i="2"/>
  <c r="J98" i="2"/>
  <c r="L98" i="2"/>
  <c r="D99" i="2"/>
  <c r="F99" i="2"/>
  <c r="H99" i="2"/>
  <c r="J99" i="2"/>
  <c r="L99" i="2"/>
  <c r="D100" i="2"/>
  <c r="F100" i="2"/>
  <c r="H100" i="2"/>
  <c r="J100" i="2"/>
  <c r="L100" i="2"/>
  <c r="D101" i="2"/>
  <c r="F101" i="2"/>
  <c r="H101" i="2"/>
  <c r="J101" i="2"/>
  <c r="L101" i="2"/>
  <c r="D102" i="2"/>
  <c r="F102" i="2"/>
  <c r="H102" i="2"/>
  <c r="J102" i="2"/>
  <c r="L102" i="2"/>
  <c r="D109" i="2"/>
  <c r="F109" i="2"/>
  <c r="H109" i="2"/>
  <c r="J109" i="2"/>
  <c r="L109" i="2"/>
  <c r="D110" i="2"/>
  <c r="F110" i="2"/>
  <c r="H110" i="2"/>
  <c r="J110" i="2"/>
  <c r="L110" i="2"/>
  <c r="D111" i="2"/>
  <c r="F111" i="2"/>
  <c r="H111" i="2"/>
  <c r="J111" i="2"/>
  <c r="L111" i="2"/>
  <c r="D117" i="2"/>
  <c r="F117" i="2"/>
  <c r="H117" i="2"/>
  <c r="J117" i="2"/>
  <c r="L117" i="2"/>
  <c r="D124" i="2"/>
  <c r="F124" i="2"/>
  <c r="H124" i="2"/>
  <c r="J124" i="2"/>
  <c r="L124" i="2"/>
  <c r="O42" i="2" l="1"/>
  <c r="F42" i="2"/>
  <c r="J42" i="2"/>
  <c r="N42" i="2"/>
  <c r="Q100" i="3"/>
  <c r="Q98" i="3"/>
  <c r="Q92" i="3"/>
  <c r="Q60" i="3"/>
  <c r="Q58" i="3"/>
  <c r="N55" i="3"/>
  <c r="F55" i="3"/>
  <c r="F7" i="2"/>
  <c r="M24" i="2"/>
  <c r="H7" i="2"/>
  <c r="P109" i="3"/>
  <c r="Q52" i="3"/>
  <c r="Q28" i="3"/>
  <c r="J7" i="2"/>
  <c r="Q10" i="3"/>
  <c r="H21" i="3"/>
  <c r="D21" i="3"/>
  <c r="L49" i="3"/>
  <c r="Q45" i="3"/>
  <c r="J106" i="2"/>
  <c r="F106" i="2"/>
  <c r="P90" i="2"/>
  <c r="P88" i="2"/>
  <c r="P86" i="2"/>
  <c r="P84" i="2"/>
  <c r="P81" i="2"/>
  <c r="P79" i="2"/>
  <c r="P66" i="2"/>
  <c r="O106" i="2"/>
  <c r="P36" i="2"/>
  <c r="P35" i="2"/>
  <c r="P33" i="2"/>
  <c r="P32" i="2"/>
  <c r="P117" i="3"/>
  <c r="P110" i="3"/>
  <c r="P101" i="3"/>
  <c r="P99" i="3"/>
  <c r="P97" i="3"/>
  <c r="P95" i="3"/>
  <c r="M106" i="3"/>
  <c r="E106" i="3"/>
  <c r="O69" i="3"/>
  <c r="P63" i="3"/>
  <c r="P61" i="3"/>
  <c r="P59" i="3"/>
  <c r="P53" i="3"/>
  <c r="P46" i="3"/>
  <c r="Q37" i="3"/>
  <c r="Q36" i="3"/>
  <c r="N42" i="3"/>
  <c r="J42" i="3"/>
  <c r="F42" i="3"/>
  <c r="P29" i="3"/>
  <c r="P17" i="3"/>
  <c r="P14" i="3"/>
  <c r="P12" i="3"/>
  <c r="K7" i="3"/>
  <c r="Q90" i="3"/>
  <c r="Q88" i="3"/>
  <c r="Q86" i="3"/>
  <c r="Q84" i="3"/>
  <c r="Q81" i="3"/>
  <c r="Q79" i="3"/>
  <c r="Q77" i="3"/>
  <c r="Q64" i="3"/>
  <c r="H113" i="3"/>
  <c r="Q47" i="3"/>
  <c r="D49" i="3"/>
  <c r="Q18" i="3"/>
  <c r="Q16" i="3"/>
  <c r="J21" i="3"/>
  <c r="J24" i="3" s="1"/>
  <c r="N106" i="2"/>
  <c r="J113" i="3"/>
  <c r="J49" i="3"/>
  <c r="L21" i="3"/>
  <c r="L42" i="3"/>
  <c r="Q32" i="3"/>
  <c r="L74" i="3"/>
  <c r="Q74" i="3" s="1"/>
  <c r="Q72" i="3"/>
  <c r="L113" i="3"/>
  <c r="Q109" i="3"/>
  <c r="L106" i="2"/>
  <c r="H106" i="2"/>
  <c r="P89" i="2"/>
  <c r="P87" i="2"/>
  <c r="P85" i="2"/>
  <c r="P82" i="2"/>
  <c r="P80" i="2"/>
  <c r="P78" i="2"/>
  <c r="P67" i="2"/>
  <c r="P65" i="2"/>
  <c r="P37" i="2"/>
  <c r="P34" i="2"/>
  <c r="M42" i="2"/>
  <c r="P124" i="3"/>
  <c r="P111" i="3"/>
  <c r="P102" i="3"/>
  <c r="P100" i="3"/>
  <c r="P98" i="3"/>
  <c r="P96" i="3"/>
  <c r="P94" i="3"/>
  <c r="I106" i="3"/>
  <c r="P92" i="3"/>
  <c r="Q89" i="3"/>
  <c r="Q87" i="3"/>
  <c r="Q85" i="3"/>
  <c r="Q82" i="3"/>
  <c r="Q80" i="3"/>
  <c r="Q78" i="3"/>
  <c r="Q66" i="3"/>
  <c r="P62" i="3"/>
  <c r="P60" i="3"/>
  <c r="P47" i="3"/>
  <c r="Q34" i="3"/>
  <c r="Q33" i="3"/>
  <c r="H42" i="3"/>
  <c r="D42" i="3"/>
  <c r="P18" i="3"/>
  <c r="P16" i="3"/>
  <c r="P15" i="3"/>
  <c r="P13" i="3"/>
  <c r="P11" i="3"/>
  <c r="P10" i="3"/>
  <c r="P5" i="3"/>
  <c r="H24" i="3"/>
  <c r="Q67" i="3"/>
  <c r="Q65" i="3"/>
  <c r="Q124" i="3"/>
  <c r="Q111" i="3"/>
  <c r="D113" i="3"/>
  <c r="Q101" i="3"/>
  <c r="Q99" i="3"/>
  <c r="Q97" i="3"/>
  <c r="Q95" i="3"/>
  <c r="Q93" i="3"/>
  <c r="Q61" i="3"/>
  <c r="Q59" i="3"/>
  <c r="Q53" i="3"/>
  <c r="H49" i="3"/>
  <c r="Q29" i="3"/>
  <c r="N21" i="3"/>
  <c r="N24" i="3" s="1"/>
  <c r="F21" i="3"/>
  <c r="F24" i="3" s="1"/>
  <c r="N113" i="3"/>
  <c r="F113" i="3"/>
  <c r="L55" i="3"/>
  <c r="N49" i="3"/>
  <c r="F49" i="3"/>
  <c r="Q15" i="3"/>
  <c r="Q13" i="3"/>
  <c r="Q11" i="3"/>
  <c r="Q5" i="3"/>
  <c r="D74" i="3"/>
  <c r="P74" i="3" s="1"/>
  <c r="P72" i="3"/>
  <c r="K113" i="3"/>
  <c r="G113" i="3"/>
  <c r="K106" i="3"/>
  <c r="K69" i="3"/>
  <c r="G69" i="3"/>
  <c r="M55" i="3"/>
  <c r="I55" i="3"/>
  <c r="E55" i="3"/>
  <c r="M49" i="3"/>
  <c r="I49" i="3"/>
  <c r="E49" i="3"/>
  <c r="P37" i="3"/>
  <c r="P36" i="3"/>
  <c r="M42" i="3"/>
  <c r="I42" i="3"/>
  <c r="E42" i="3"/>
  <c r="K21" i="3"/>
  <c r="G21" i="3"/>
  <c r="C128" i="3"/>
  <c r="G7" i="3"/>
  <c r="G24" i="3" s="1"/>
  <c r="F106" i="3"/>
  <c r="J106" i="3"/>
  <c r="J120" i="3" s="1"/>
  <c r="N106" i="3"/>
  <c r="P67" i="3"/>
  <c r="P65" i="3"/>
  <c r="P93" i="3"/>
  <c r="L7" i="3"/>
  <c r="Q4" i="3"/>
  <c r="D7" i="3"/>
  <c r="P4" i="3"/>
  <c r="D106" i="3"/>
  <c r="P77" i="3"/>
  <c r="M113" i="3"/>
  <c r="I113" i="3"/>
  <c r="E113" i="3"/>
  <c r="P89" i="3"/>
  <c r="P87" i="3"/>
  <c r="P85" i="3"/>
  <c r="P82" i="3"/>
  <c r="P80" i="3"/>
  <c r="P78" i="3"/>
  <c r="P66" i="3"/>
  <c r="O106" i="3"/>
  <c r="O120" i="3" s="1"/>
  <c r="G106" i="3"/>
  <c r="M69" i="3"/>
  <c r="Q69" i="3" s="1"/>
  <c r="I69" i="3"/>
  <c r="E69" i="3"/>
  <c r="K55" i="3"/>
  <c r="G55" i="3"/>
  <c r="K49" i="3"/>
  <c r="G49" i="3"/>
  <c r="P35" i="3"/>
  <c r="P34" i="3"/>
  <c r="P33" i="3"/>
  <c r="P32" i="3"/>
  <c r="K42" i="3"/>
  <c r="K120" i="3" s="1"/>
  <c r="G42" i="3"/>
  <c r="M21" i="3"/>
  <c r="M24" i="3" s="1"/>
  <c r="I21" i="3"/>
  <c r="I24" i="3" s="1"/>
  <c r="E21" i="3"/>
  <c r="P90" i="3"/>
  <c r="P88" i="3"/>
  <c r="P86" i="3"/>
  <c r="P84" i="3"/>
  <c r="P81" i="3"/>
  <c r="P79" i="3"/>
  <c r="H106" i="3"/>
  <c r="L106" i="3"/>
  <c r="P5" i="2"/>
  <c r="D113" i="2"/>
  <c r="P109" i="2"/>
  <c r="D21" i="2"/>
  <c r="P10" i="2"/>
  <c r="P124" i="2"/>
  <c r="P111" i="2"/>
  <c r="L113" i="2"/>
  <c r="H113" i="2"/>
  <c r="P101" i="2"/>
  <c r="P99" i="2"/>
  <c r="P97" i="2"/>
  <c r="P95" i="2"/>
  <c r="P93" i="2"/>
  <c r="M106" i="2"/>
  <c r="I106" i="2"/>
  <c r="E106" i="2"/>
  <c r="M113" i="2"/>
  <c r="I113" i="2"/>
  <c r="E113" i="2"/>
  <c r="K69" i="2"/>
  <c r="G69" i="2"/>
  <c r="M55" i="2"/>
  <c r="I55" i="2"/>
  <c r="E55" i="2"/>
  <c r="M49" i="2"/>
  <c r="I49" i="2"/>
  <c r="E49" i="2"/>
  <c r="P77" i="2"/>
  <c r="P74" i="2"/>
  <c r="P64" i="2"/>
  <c r="N69" i="2"/>
  <c r="J69" i="2"/>
  <c r="F69" i="2"/>
  <c r="N55" i="2"/>
  <c r="J55" i="2"/>
  <c r="F55" i="2"/>
  <c r="N49" i="2"/>
  <c r="J49" i="2"/>
  <c r="F49" i="2"/>
  <c r="G42" i="2"/>
  <c r="K21" i="2"/>
  <c r="K24" i="2" s="1"/>
  <c r="P17" i="2"/>
  <c r="P14" i="2"/>
  <c r="P12" i="2"/>
  <c r="H21" i="2"/>
  <c r="L21" i="2"/>
  <c r="I42" i="2"/>
  <c r="I21" i="2"/>
  <c r="I24" i="2" s="1"/>
  <c r="C24" i="2"/>
  <c r="P29" i="2"/>
  <c r="P18" i="2"/>
  <c r="P16" i="2"/>
  <c r="P15" i="2"/>
  <c r="D69" i="2"/>
  <c r="P58" i="2"/>
  <c r="D55" i="2"/>
  <c r="P52" i="2"/>
  <c r="D49" i="2"/>
  <c r="P45" i="2"/>
  <c r="D42" i="2"/>
  <c r="P28" i="2"/>
  <c r="L7" i="2"/>
  <c r="L24" i="2" s="1"/>
  <c r="Q4" i="2"/>
  <c r="D7" i="2"/>
  <c r="P4" i="2"/>
  <c r="P117" i="2"/>
  <c r="P110" i="2"/>
  <c r="J113" i="2"/>
  <c r="F113" i="2"/>
  <c r="P102" i="2"/>
  <c r="P100" i="2"/>
  <c r="P98" i="2"/>
  <c r="P96" i="2"/>
  <c r="P94" i="2"/>
  <c r="P92" i="2"/>
  <c r="K106" i="2"/>
  <c r="G106" i="2"/>
  <c r="O113" i="2"/>
  <c r="K113" i="2"/>
  <c r="G113" i="2"/>
  <c r="M69" i="2"/>
  <c r="I69" i="2"/>
  <c r="E69" i="2"/>
  <c r="K55" i="2"/>
  <c r="G55" i="2"/>
  <c r="K49" i="2"/>
  <c r="G49" i="2"/>
  <c r="D106" i="2"/>
  <c r="P63" i="2"/>
  <c r="P62" i="2"/>
  <c r="P61" i="2"/>
  <c r="P60" i="2"/>
  <c r="P59" i="2"/>
  <c r="L69" i="2"/>
  <c r="H69" i="2"/>
  <c r="P53" i="2"/>
  <c r="L55" i="2"/>
  <c r="H55" i="2"/>
  <c r="P47" i="2"/>
  <c r="P46" i="2"/>
  <c r="L49" i="2"/>
  <c r="H49" i="2"/>
  <c r="P72" i="2"/>
  <c r="K42" i="2"/>
  <c r="O21" i="2"/>
  <c r="O24" i="2" s="1"/>
  <c r="G21" i="2"/>
  <c r="G24" i="2" s="1"/>
  <c r="C120" i="2"/>
  <c r="F21" i="2"/>
  <c r="J21" i="2"/>
  <c r="N21" i="2"/>
  <c r="N24" i="2" s="1"/>
  <c r="E42" i="2"/>
  <c r="E21" i="2"/>
  <c r="E24" i="2" s="1"/>
  <c r="P13" i="2"/>
  <c r="P11" i="2"/>
  <c r="J24" i="2" l="1"/>
  <c r="H120" i="2"/>
  <c r="O120" i="2"/>
  <c r="H120" i="3"/>
  <c r="F24" i="2"/>
  <c r="H24" i="2"/>
  <c r="K24" i="3"/>
  <c r="L120" i="2"/>
  <c r="F120" i="2"/>
  <c r="N120" i="2"/>
  <c r="P69" i="3"/>
  <c r="P113" i="3"/>
  <c r="N120" i="3"/>
  <c r="F120" i="3"/>
  <c r="E120" i="2"/>
  <c r="L120" i="3"/>
  <c r="Q106" i="3"/>
  <c r="L24" i="3"/>
  <c r="Q24" i="3" s="1"/>
  <c r="Q7" i="3"/>
  <c r="J120" i="2"/>
  <c r="M120" i="2"/>
  <c r="Q21" i="3"/>
  <c r="Q49" i="3"/>
  <c r="I120" i="2"/>
  <c r="P21" i="3"/>
  <c r="Q55" i="3"/>
  <c r="Q113" i="3"/>
  <c r="Q42" i="3"/>
  <c r="G120" i="3"/>
  <c r="E120" i="3"/>
  <c r="M120" i="3"/>
  <c r="P55" i="3"/>
  <c r="E24" i="3"/>
  <c r="D120" i="3"/>
  <c r="D24" i="3"/>
  <c r="P7" i="3"/>
  <c r="P106" i="3"/>
  <c r="I120" i="3"/>
  <c r="P49" i="3"/>
  <c r="P42" i="3"/>
  <c r="D24" i="2"/>
  <c r="P7" i="2"/>
  <c r="D120" i="2"/>
  <c r="P42" i="2"/>
  <c r="K120" i="2"/>
  <c r="P106" i="2"/>
  <c r="P49" i="2"/>
  <c r="P55" i="2"/>
  <c r="P69" i="2"/>
  <c r="C128" i="2"/>
  <c r="G120" i="2"/>
  <c r="P21" i="2"/>
  <c r="P113" i="2"/>
  <c r="P24" i="2" l="1"/>
  <c r="P24" i="3"/>
  <c r="Q120" i="3"/>
  <c r="P120" i="3"/>
  <c r="P120" i="2"/>
  <c r="D120" i="1"/>
</calcChain>
</file>

<file path=xl/sharedStrings.xml><?xml version="1.0" encoding="utf-8"?>
<sst xmlns="http://schemas.openxmlformats.org/spreadsheetml/2006/main" count="552" uniqueCount="187">
  <si>
    <t>2017 Budget</t>
  </si>
  <si>
    <t>Association Income</t>
  </si>
  <si>
    <t>Assessment Revenue</t>
  </si>
  <si>
    <t>4000</t>
  </si>
  <si>
    <t>Assessment - Current Year</t>
  </si>
  <si>
    <t>4020</t>
  </si>
  <si>
    <t>Assessments - Prior Year</t>
  </si>
  <si>
    <t/>
  </si>
  <si>
    <t>Total Assessment Revenues</t>
  </si>
  <si>
    <t>Other Income</t>
  </si>
  <si>
    <t>4110</t>
  </si>
  <si>
    <t>Fees - Pool Usage/Registration</t>
  </si>
  <si>
    <t>4150</t>
  </si>
  <si>
    <t>Interest Income - Operating</t>
  </si>
  <si>
    <t>4160</t>
  </si>
  <si>
    <t>Interest Income - Reserves</t>
  </si>
  <si>
    <t>4250</t>
  </si>
  <si>
    <t>Penalties/Late Fees</t>
  </si>
  <si>
    <t>4300</t>
  </si>
  <si>
    <t>Reimbursed Collection Fees</t>
  </si>
  <si>
    <t>4400</t>
  </si>
  <si>
    <t>Reimbursed Legal Fees</t>
  </si>
  <si>
    <t>4600</t>
  </si>
  <si>
    <t>CC Rental Fees</t>
  </si>
  <si>
    <t>4602</t>
  </si>
  <si>
    <t>CC Pro Fees</t>
  </si>
  <si>
    <t>4603</t>
  </si>
  <si>
    <t>CC Dues Revenue</t>
  </si>
  <si>
    <t>Total Other Income</t>
  </si>
  <si>
    <t>Total Association Income</t>
  </si>
  <si>
    <t>Association Expenses</t>
  </si>
  <si>
    <t>Administrative Expenses</t>
  </si>
  <si>
    <t>5050</t>
  </si>
  <si>
    <t>Bank Charges/Fees</t>
  </si>
  <si>
    <t>5060</t>
  </si>
  <si>
    <t>Billing &amp; Accounting</t>
  </si>
  <si>
    <t>5070</t>
  </si>
  <si>
    <t>County Recording Fees</t>
  </si>
  <si>
    <t>5100</t>
  </si>
  <si>
    <t>CPA/Audit Fees</t>
  </si>
  <si>
    <t>5120</t>
  </si>
  <si>
    <t>D&amp;O Liability</t>
  </si>
  <si>
    <t>5180</t>
  </si>
  <si>
    <t>Interest Expense</t>
  </si>
  <si>
    <t>5280</t>
  </si>
  <si>
    <t>Management - Contract</t>
  </si>
  <si>
    <t>5285</t>
  </si>
  <si>
    <t>Management - Non-Contract</t>
  </si>
  <si>
    <t>5300</t>
  </si>
  <si>
    <t>Miscellaneous Expense</t>
  </si>
  <si>
    <t>Office Supplies</t>
  </si>
  <si>
    <t>5400</t>
  </si>
  <si>
    <t>Postage</t>
  </si>
  <si>
    <t>5420</t>
  </si>
  <si>
    <t>Printing &amp; Copies</t>
  </si>
  <si>
    <t>5430</t>
  </si>
  <si>
    <t>Property Taxes</t>
  </si>
  <si>
    <t>5440</t>
  </si>
  <si>
    <t>Property/Liab Insurance</t>
  </si>
  <si>
    <t>Total Administrative Expenses</t>
  </si>
  <si>
    <t>Legal Expenses</t>
  </si>
  <si>
    <t>5200</t>
  </si>
  <si>
    <t>Legal\Deed Restrictions</t>
  </si>
  <si>
    <t>5230</t>
  </si>
  <si>
    <t>Legal\Collections</t>
  </si>
  <si>
    <t>5240</t>
  </si>
  <si>
    <t>Legal/other</t>
  </si>
  <si>
    <t>Total Legal Expenses</t>
  </si>
  <si>
    <t>Utility Expense</t>
  </si>
  <si>
    <t>6060</t>
  </si>
  <si>
    <t>Electricity</t>
  </si>
  <si>
    <t>Telephone</t>
  </si>
  <si>
    <t>6400</t>
  </si>
  <si>
    <t>Water &amp; Sewer</t>
  </si>
  <si>
    <t>Total Utility Expenses</t>
  </si>
  <si>
    <t>Amenities Operations</t>
  </si>
  <si>
    <t>6010</t>
  </si>
  <si>
    <t>Signs</t>
  </si>
  <si>
    <t>6160</t>
  </si>
  <si>
    <t>Landscape - Contract</t>
  </si>
  <si>
    <t>6180</t>
  </si>
  <si>
    <t>Landscape - Other</t>
  </si>
  <si>
    <t>6190</t>
  </si>
  <si>
    <t>Landscape - Force Mows</t>
  </si>
  <si>
    <t>6200</t>
  </si>
  <si>
    <t>Other Repairs</t>
  </si>
  <si>
    <t>6220</t>
  </si>
  <si>
    <t>Pest Control - Amenities</t>
  </si>
  <si>
    <t>6240</t>
  </si>
  <si>
    <t>Entrance Repairs</t>
  </si>
  <si>
    <t>6420</t>
  </si>
  <si>
    <t>Irrigation Repairs</t>
  </si>
  <si>
    <t>6580</t>
  </si>
  <si>
    <t>Mosquito Fogging</t>
  </si>
  <si>
    <t>6590</t>
  </si>
  <si>
    <t>Patrol - Contract</t>
  </si>
  <si>
    <t>6660</t>
  </si>
  <si>
    <t>Trash Service</t>
  </si>
  <si>
    <t>Total Amenities Operations</t>
  </si>
  <si>
    <t>Community Services</t>
  </si>
  <si>
    <t>Total Community Services</t>
  </si>
  <si>
    <t>Community Center</t>
  </si>
  <si>
    <t>6700</t>
  </si>
  <si>
    <t>Electricity/Community Center</t>
  </si>
  <si>
    <t>6710</t>
  </si>
  <si>
    <t>Natural Gas-Community Center</t>
  </si>
  <si>
    <t>6720</t>
  </si>
  <si>
    <t>Water/Sewer-Community Center</t>
  </si>
  <si>
    <t>6730</t>
  </si>
  <si>
    <t>Security-Community Center</t>
  </si>
  <si>
    <t>6740</t>
  </si>
  <si>
    <t>Cable TV</t>
  </si>
  <si>
    <t>6750</t>
  </si>
  <si>
    <t>6760</t>
  </si>
  <si>
    <t>Insurance</t>
  </si>
  <si>
    <t>6770</t>
  </si>
  <si>
    <t>6780</t>
  </si>
  <si>
    <t>Club Supplies</t>
  </si>
  <si>
    <t>6785</t>
  </si>
  <si>
    <t>Payroll</t>
  </si>
  <si>
    <t>6786</t>
  </si>
  <si>
    <t>Payroll Taxes</t>
  </si>
  <si>
    <t>6790</t>
  </si>
  <si>
    <t>Activities/Socials</t>
  </si>
  <si>
    <t>6800</t>
  </si>
  <si>
    <t>Pool Management Contract</t>
  </si>
  <si>
    <t>6810</t>
  </si>
  <si>
    <t>Pool Maintenance/Repairs</t>
  </si>
  <si>
    <t>6820</t>
  </si>
  <si>
    <t>Pool Furniture/Accessories</t>
  </si>
  <si>
    <t>6840</t>
  </si>
  <si>
    <t>Resurfacing Two Courts</t>
  </si>
  <si>
    <t>6850</t>
  </si>
  <si>
    <t>Tennis Cts-Repair/Maintenance</t>
  </si>
  <si>
    <t>6860</t>
  </si>
  <si>
    <t>Pro Shop Maintenance</t>
  </si>
  <si>
    <t>6870</t>
  </si>
  <si>
    <t>AM Services-Tennis Cts.</t>
  </si>
  <si>
    <t>6880</t>
  </si>
  <si>
    <t>Fitness Center-Repair/Maintena</t>
  </si>
  <si>
    <t>6890</t>
  </si>
  <si>
    <t>Fitness Center Operations</t>
  </si>
  <si>
    <t>6900</t>
  </si>
  <si>
    <t>Fitness Center-New Equipment</t>
  </si>
  <si>
    <t>6910</t>
  </si>
  <si>
    <t>Grounds Maintenance</t>
  </si>
  <si>
    <t>6930</t>
  </si>
  <si>
    <t>General Maintenance/Contract</t>
  </si>
  <si>
    <t>6940</t>
  </si>
  <si>
    <t>Website</t>
  </si>
  <si>
    <t>6950</t>
  </si>
  <si>
    <t>Misc Exp-Community Center</t>
  </si>
  <si>
    <t>Collection &amp; DR Enforcement</t>
  </si>
  <si>
    <t>8200</t>
  </si>
  <si>
    <t>Collect. - Installments</t>
  </si>
  <si>
    <t>8300</t>
  </si>
  <si>
    <t>Collect. - NOD &amp; Invoices</t>
  </si>
  <si>
    <t>9300</t>
  </si>
  <si>
    <t>DR - NNC</t>
  </si>
  <si>
    <t>Total Collection &amp; DR Enforcement</t>
  </si>
  <si>
    <t>Capital Improvements</t>
  </si>
  <si>
    <t>7510</t>
  </si>
  <si>
    <t>Total Capital Improvements</t>
  </si>
  <si>
    <t>Total Association Expenses</t>
  </si>
  <si>
    <t>Reserve Fund Expenses</t>
  </si>
  <si>
    <t>Total Reserve Fund Expenses</t>
  </si>
  <si>
    <t>Increase\(Decrease) Summary</t>
  </si>
  <si>
    <t>MNW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</si>
  <si>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</si>
  <si>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</si>
  <si>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</si>
  <si>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</si>
  <si>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</si>
  <si>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</si>
  <si>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</si>
  <si>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</si>
  <si>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</si>
  <si>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</si>
  <si>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</si>
  <si>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</si>
  <si>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Spread Totals</t>
  </si>
  <si>
    <t xml:space="preserve">Printing </t>
  </si>
  <si>
    <t>Telephone/Internet</t>
  </si>
  <si>
    <t xml:space="preserve">Total Community Center </t>
  </si>
  <si>
    <t>Collection - Installments</t>
  </si>
  <si>
    <t>Total Community Center</t>
  </si>
  <si>
    <t>2018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</si>
</sst>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u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Calibri"/>
      <family val="1"/>
      <scheme val="minor"/>
    </font>
    <font>
      <sz val="10"/>
      <color indexed="8"/>
      <name val="Times New Roman"/>
      <family val="1"/>
    </font>
    <font>
      <b/>
      <i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left"/>
    </xf>
    <xf numFmtId="4" fontId="4" fillId="0" borderId="0" xfId="0" applyNumberFormat="1" applyFont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4" fontId="0" fillId="0" borderId="3" xfId="0" applyNumberFormat="1" applyBorder="1"/>
    <xf numFmtId="49" fontId="1" fillId="0" borderId="3" xfId="0" applyNumberFormat="1" applyFont="1" applyBorder="1" applyAlignment="1" applyProtection="1">
      <alignment horizontal="left"/>
      <protection locked="0"/>
    </xf>
    <xf numFmtId="4" fontId="1" fillId="2" borderId="3" xfId="0" applyNumberFormat="1" applyFont="1" applyFill="1" applyBorder="1" applyProtection="1">
      <protection locked="0"/>
    </xf>
    <xf numFmtId="4" fontId="0" fillId="0" borderId="0" xfId="0" applyNumberFormat="1"/>
    <xf numFmtId="49" fontId="0" fillId="0" borderId="3" xfId="0" applyNumberFormat="1" applyBorder="1" applyAlignment="1" applyProtection="1">
      <alignment horizontal="left"/>
      <protection locked="0"/>
    </xf>
    <xf numFmtId="4" fontId="0" fillId="2" borderId="3" xfId="0" applyNumberFormat="1" applyFill="1" applyBorder="1" applyProtection="1">
      <protection locked="0"/>
    </xf>
    <xf numFmtId="4" fontId="2" fillId="2" borderId="3" xfId="0" applyNumberFormat="1" applyFont="1" applyFill="1" applyBorder="1" applyAlignment="1" applyProtection="1">
      <alignment horizontal="right"/>
      <protection locked="0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4" fontId="2" fillId="2" borderId="3" xfId="0" applyNumberFormat="1" applyFont="1" applyFill="1" applyBorder="1" applyProtection="1">
      <protection locked="0"/>
    </xf>
    <xf numFmtId="4" fontId="0" fillId="2" borderId="3" xfId="0" applyNumberFormat="1" applyFill="1" applyBorder="1"/>
    <xf numFmtId="0" fontId="3" fillId="3" borderId="3" xfId="0" applyFont="1" applyFill="1" applyBorder="1" applyProtection="1">
      <protection locked="0"/>
    </xf>
    <xf numFmtId="4" fontId="3" fillId="3" borderId="3" xfId="0" applyNumberFormat="1" applyFont="1" applyFill="1" applyBorder="1" applyProtection="1">
      <protection locked="0"/>
    </xf>
    <xf numFmtId="4" fontId="0" fillId="3" borderId="3" xfId="0" applyNumberFormat="1" applyFill="1" applyBorder="1"/>
    <xf numFmtId="4" fontId="0" fillId="0" borderId="3" xfId="0" applyNumberFormat="1" applyBorder="1" applyAlignment="1">
      <alignment horizontal="right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 applyProtection="1">
      <alignment horizontal="left"/>
      <protection locked="0"/>
    </xf>
    <xf numFmtId="49" fontId="7" fillId="0" borderId="3" xfId="0" applyNumberFormat="1" applyFont="1" applyBorder="1" applyAlignment="1" applyProtection="1">
      <alignment horizontal="left"/>
      <protection locked="0"/>
    </xf>
    <xf numFmtId="4" fontId="7" fillId="2" borderId="3" xfId="0" applyNumberFormat="1" applyFont="1" applyFill="1" applyBorder="1" applyAlignment="1" applyProtection="1">
      <alignment horizontal="right"/>
      <protection locked="0"/>
    </xf>
    <xf numFmtId="49" fontId="8" fillId="0" borderId="3" xfId="0" applyNumberFormat="1" applyFont="1" applyBorder="1" applyAlignment="1" applyProtection="1">
      <alignment horizontal="lef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0" fillId="0" borderId="3" xfId="0" applyNumberFormat="1" applyFill="1" applyBorder="1"/>
    <xf numFmtId="44" fontId="0" fillId="0" borderId="0" xfId="1" applyFont="1"/>
    <xf numFmtId="44" fontId="2" fillId="0" borderId="3" xfId="1" applyFont="1" applyBorder="1"/>
    <xf numFmtId="44" fontId="3" fillId="0" borderId="0" xfId="1" applyFont="1"/>
    <xf numFmtId="44" fontId="2" fillId="0" borderId="0" xfId="1" applyFont="1"/>
    <xf numFmtId="44" fontId="1" fillId="0" borderId="0" xfId="1" applyFont="1" applyAlignment="1">
      <alignment horizontal="right"/>
    </xf>
    <xf numFmtId="44" fontId="1" fillId="0" borderId="4" xfId="1" applyFont="1" applyBorder="1" applyAlignment="1">
      <alignment horizontal="right"/>
    </xf>
    <xf numFmtId="44" fontId="2" fillId="0" borderId="4" xfId="1" applyFont="1" applyBorder="1" applyAlignment="1">
      <alignment horizontal="right"/>
    </xf>
    <xf numFmtId="44" fontId="1" fillId="0" borderId="0" xfId="1" applyFont="1"/>
    <xf numFmtId="44" fontId="2" fillId="0" borderId="5" xfId="1" applyFont="1" applyBorder="1"/>
    <xf numFmtId="44" fontId="1" fillId="0" borderId="4" xfId="1" applyFont="1" applyBorder="1"/>
    <xf numFmtId="44" fontId="2" fillId="0" borderId="4" xfId="1" applyFont="1" applyBorder="1"/>
    <xf numFmtId="44" fontId="2" fillId="0" borderId="6" xfId="1" applyFont="1" applyBorder="1" applyAlignment="1">
      <alignment horizontal="right"/>
    </xf>
    <xf numFmtId="44" fontId="2" fillId="0" borderId="2" xfId="1" applyFont="1" applyBorder="1"/>
    <xf numFmtId="44" fontId="1" fillId="0" borderId="0" xfId="1" applyFont="1" applyBorder="1"/>
    <xf numFmtId="44" fontId="11" fillId="0" borderId="4" xfId="1" applyFont="1" applyBorder="1"/>
    <xf numFmtId="44" fontId="2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NW/Budgets/Budget%202017/MNW%20BUDGET%20WORKSHEET%202017%20Approv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Worksheet 2016 "/>
      <sheetName val="Budget Worksheet 2017"/>
      <sheetName val="Spread 2017"/>
    </sheetNames>
    <sheetDataSet>
      <sheetData sheetId="0"/>
      <sheetData sheetId="1">
        <row r="4">
          <cell r="H4">
            <v>911058</v>
          </cell>
        </row>
        <row r="5">
          <cell r="H5">
            <v>500</v>
          </cell>
        </row>
        <row r="10">
          <cell r="H10">
            <v>1200</v>
          </cell>
        </row>
        <row r="11">
          <cell r="H11">
            <v>400</v>
          </cell>
        </row>
        <row r="12">
          <cell r="H12">
            <v>20</v>
          </cell>
        </row>
        <row r="14">
          <cell r="H14">
            <v>5000</v>
          </cell>
        </row>
        <row r="15">
          <cell r="H15">
            <v>7500</v>
          </cell>
        </row>
        <row r="16">
          <cell r="H16">
            <v>2500</v>
          </cell>
        </row>
        <row r="17">
          <cell r="H17">
            <v>9000</v>
          </cell>
        </row>
        <row r="18">
          <cell r="H18">
            <v>1200</v>
          </cell>
        </row>
        <row r="19">
          <cell r="H19">
            <v>20000</v>
          </cell>
        </row>
        <row r="32">
          <cell r="H32">
            <v>1000</v>
          </cell>
        </row>
        <row r="33">
          <cell r="H33">
            <v>250</v>
          </cell>
        </row>
        <row r="34">
          <cell r="H34">
            <v>6000</v>
          </cell>
        </row>
        <row r="36">
          <cell r="H36">
            <v>13287</v>
          </cell>
        </row>
        <row r="37">
          <cell r="H37">
            <v>23300</v>
          </cell>
        </row>
        <row r="38">
          <cell r="H38">
            <v>59610</v>
          </cell>
        </row>
        <row r="39">
          <cell r="H39">
            <v>5000</v>
          </cell>
        </row>
        <row r="40">
          <cell r="H40">
            <v>750</v>
          </cell>
        </row>
        <row r="43">
          <cell r="H43">
            <v>7500</v>
          </cell>
        </row>
        <row r="44">
          <cell r="H44">
            <v>2000</v>
          </cell>
        </row>
        <row r="45">
          <cell r="H45">
            <v>8</v>
          </cell>
        </row>
        <row r="46">
          <cell r="H46">
            <v>41163</v>
          </cell>
        </row>
        <row r="52">
          <cell r="H52">
            <v>5000</v>
          </cell>
        </row>
        <row r="53">
          <cell r="H53">
            <v>20000</v>
          </cell>
        </row>
        <row r="54">
          <cell r="H54">
            <v>5000</v>
          </cell>
        </row>
        <row r="59">
          <cell r="H59">
            <v>9500</v>
          </cell>
        </row>
        <row r="60">
          <cell r="H60">
            <v>9000</v>
          </cell>
        </row>
        <row r="65">
          <cell r="H65">
            <v>300</v>
          </cell>
        </row>
        <row r="66">
          <cell r="H66">
            <v>45500</v>
          </cell>
        </row>
        <row r="67">
          <cell r="H67">
            <v>11000</v>
          </cell>
        </row>
        <row r="68">
          <cell r="H68">
            <v>5000</v>
          </cell>
        </row>
        <row r="69">
          <cell r="H69">
            <v>20000</v>
          </cell>
        </row>
        <row r="70">
          <cell r="H70">
            <v>3500</v>
          </cell>
        </row>
        <row r="71">
          <cell r="H71">
            <v>2500</v>
          </cell>
        </row>
        <row r="72">
          <cell r="H72">
            <v>3500</v>
          </cell>
        </row>
        <row r="74">
          <cell r="H74">
            <v>15000</v>
          </cell>
        </row>
        <row r="75">
          <cell r="H75">
            <v>226000</v>
          </cell>
        </row>
        <row r="80">
          <cell r="H80">
            <v>60</v>
          </cell>
        </row>
        <row r="85">
          <cell r="H85">
            <v>30000</v>
          </cell>
        </row>
        <row r="86">
          <cell r="H86">
            <v>600</v>
          </cell>
        </row>
        <row r="87">
          <cell r="H87">
            <v>4800</v>
          </cell>
        </row>
        <row r="88">
          <cell r="H88">
            <v>6000</v>
          </cell>
        </row>
        <row r="89">
          <cell r="H89">
            <v>2100</v>
          </cell>
        </row>
        <row r="90">
          <cell r="H90">
            <v>2600</v>
          </cell>
        </row>
        <row r="91">
          <cell r="H91">
            <v>271</v>
          </cell>
        </row>
        <row r="92">
          <cell r="H92">
            <v>1500</v>
          </cell>
        </row>
        <row r="93">
          <cell r="H93">
            <v>6500</v>
          </cell>
        </row>
        <row r="94">
          <cell r="H94">
            <v>54200</v>
          </cell>
        </row>
        <row r="95">
          <cell r="H95">
            <v>6000</v>
          </cell>
        </row>
        <row r="96">
          <cell r="H96">
            <v>19000</v>
          </cell>
        </row>
        <row r="97">
          <cell r="H97">
            <v>49500</v>
          </cell>
        </row>
        <row r="98">
          <cell r="H98">
            <v>15000</v>
          </cell>
        </row>
        <row r="99">
          <cell r="H99">
            <v>2500</v>
          </cell>
        </row>
        <row r="100">
          <cell r="H100">
            <v>10000</v>
          </cell>
        </row>
        <row r="101">
          <cell r="H101">
            <v>2400</v>
          </cell>
        </row>
        <row r="102">
          <cell r="H102">
            <v>1200</v>
          </cell>
        </row>
        <row r="103">
          <cell r="H103">
            <v>9500</v>
          </cell>
        </row>
        <row r="104">
          <cell r="H104">
            <v>5000</v>
          </cell>
        </row>
        <row r="105">
          <cell r="H105">
            <v>10000</v>
          </cell>
        </row>
        <row r="106">
          <cell r="H106">
            <v>10000</v>
          </cell>
        </row>
        <row r="107">
          <cell r="H107">
            <v>20000</v>
          </cell>
        </row>
        <row r="108">
          <cell r="H108">
            <v>18000</v>
          </cell>
        </row>
        <row r="109">
          <cell r="H109">
            <v>2000</v>
          </cell>
        </row>
        <row r="110">
          <cell r="H110">
            <v>3500</v>
          </cell>
        </row>
        <row r="115">
          <cell r="H115">
            <v>1500</v>
          </cell>
        </row>
        <row r="116">
          <cell r="H116">
            <v>15000</v>
          </cell>
        </row>
        <row r="117">
          <cell r="H117">
            <v>6500</v>
          </cell>
        </row>
        <row r="122">
          <cell r="H122">
            <v>52479</v>
          </cell>
        </row>
        <row r="130">
          <cell r="H130">
            <v>50000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workbookViewId="0">
      <pane ySplit="1" topLeftCell="A109" activePane="bottomLeft" state="frozenSplit"/>
      <selection pane="bottomLeft" activeCell="D110" sqref="D110"/>
    </sheetView>
  </sheetViews>
  <sheetFormatPr defaultColWidth="8.85546875" defaultRowHeight="12.75" x14ac:dyDescent="0.2"/>
  <cols>
    <col min="1" max="1" width="11.7109375" style="2" customWidth="1"/>
    <col min="2" max="2" width="22.7109375" style="2" customWidth="1"/>
    <col min="3" max="3" width="15.140625" style="44" customWidth="1"/>
    <col min="4" max="4" width="18.7109375" style="2" customWidth="1"/>
    <col min="5" max="5" width="8.85546875" style="2"/>
    <col min="6" max="6" width="23.42578125" style="2" customWidth="1"/>
    <col min="7" max="16384" width="8.85546875" style="2"/>
  </cols>
  <sheetData>
    <row r="1" spans="1:13" x14ac:dyDescent="0.2">
      <c r="A1" s="3"/>
      <c r="B1" s="3"/>
      <c r="D1" s="42" t="s">
        <v>186</v>
      </c>
    </row>
    <row r="2" spans="1:13" s="4" customFormat="1" ht="15.75" x14ac:dyDescent="0.25">
      <c r="A2" s="5" t="s">
        <v>1</v>
      </c>
      <c r="D2" s="43"/>
    </row>
    <row r="3" spans="1:13" x14ac:dyDescent="0.2">
      <c r="A3" s="6" t="s">
        <v>2</v>
      </c>
      <c r="D3" s="44"/>
    </row>
    <row r="4" spans="1:13" s="1" customFormat="1" x14ac:dyDescent="0.2">
      <c r="A4" s="7" t="s">
        <v>3</v>
      </c>
      <c r="B4" s="7" t="s">
        <v>4</v>
      </c>
      <c r="D4" s="45">
        <v>968715</v>
      </c>
    </row>
    <row r="5" spans="1:13" s="1" customFormat="1" x14ac:dyDescent="0.2">
      <c r="A5" s="7" t="s">
        <v>5</v>
      </c>
      <c r="B5" s="7" t="s">
        <v>6</v>
      </c>
      <c r="D5" s="46">
        <v>500</v>
      </c>
    </row>
    <row r="6" spans="1:13" customFormat="1" ht="15" x14ac:dyDescent="0.25">
      <c r="A6" s="8"/>
      <c r="B6" s="8"/>
      <c r="C6" s="44"/>
      <c r="D6" s="41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6" t="s">
        <v>7</v>
      </c>
      <c r="B7" s="6" t="s">
        <v>8</v>
      </c>
      <c r="D7" s="47">
        <f>ROUND(SUBTOTAL(9, D2:D6), 5)</f>
        <v>969215</v>
      </c>
    </row>
    <row r="8" spans="1:13" customFormat="1" ht="15" x14ac:dyDescent="0.25">
      <c r="A8" s="8"/>
      <c r="B8" s="8"/>
      <c r="C8" s="44"/>
      <c r="D8" s="41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6" t="s">
        <v>9</v>
      </c>
      <c r="D9" s="44"/>
    </row>
    <row r="10" spans="1:13" s="1" customFormat="1" x14ac:dyDescent="0.2">
      <c r="A10" s="7" t="s">
        <v>10</v>
      </c>
      <c r="B10" s="7" t="s">
        <v>11</v>
      </c>
      <c r="D10" s="45">
        <v>1200</v>
      </c>
    </row>
    <row r="11" spans="1:13" s="1" customFormat="1" x14ac:dyDescent="0.2">
      <c r="A11" s="7" t="s">
        <v>12</v>
      </c>
      <c r="B11" s="7" t="s">
        <v>13</v>
      </c>
      <c r="D11" s="45">
        <v>20</v>
      </c>
    </row>
    <row r="12" spans="1:13" s="1" customFormat="1" x14ac:dyDescent="0.2">
      <c r="A12" s="7" t="s">
        <v>14</v>
      </c>
      <c r="B12" s="7" t="s">
        <v>15</v>
      </c>
      <c r="D12" s="45">
        <v>400</v>
      </c>
    </row>
    <row r="13" spans="1:13" s="1" customFormat="1" x14ac:dyDescent="0.2">
      <c r="A13" s="7" t="s">
        <v>16</v>
      </c>
      <c r="B13" s="7" t="s">
        <v>17</v>
      </c>
      <c r="D13" s="45">
        <v>5000</v>
      </c>
    </row>
    <row r="14" spans="1:13" s="1" customFormat="1" x14ac:dyDescent="0.2">
      <c r="A14" s="7" t="s">
        <v>18</v>
      </c>
      <c r="B14" s="7" t="s">
        <v>19</v>
      </c>
      <c r="D14" s="45">
        <v>7500</v>
      </c>
    </row>
    <row r="15" spans="1:13" s="1" customFormat="1" x14ac:dyDescent="0.2">
      <c r="A15" s="7" t="s">
        <v>20</v>
      </c>
      <c r="B15" s="7" t="s">
        <v>21</v>
      </c>
      <c r="D15" s="45">
        <v>2500</v>
      </c>
    </row>
    <row r="16" spans="1:13" s="1" customFormat="1" x14ac:dyDescent="0.2">
      <c r="A16" s="7" t="s">
        <v>22</v>
      </c>
      <c r="B16" s="7" t="s">
        <v>23</v>
      </c>
      <c r="D16" s="45">
        <v>9000</v>
      </c>
    </row>
    <row r="17" spans="1:4" s="1" customFormat="1" x14ac:dyDescent="0.2">
      <c r="A17" s="7" t="s">
        <v>24</v>
      </c>
      <c r="B17" s="7" t="s">
        <v>25</v>
      </c>
      <c r="D17" s="45">
        <v>1200</v>
      </c>
    </row>
    <row r="18" spans="1:4" s="1" customFormat="1" x14ac:dyDescent="0.2">
      <c r="A18" s="7" t="s">
        <v>26</v>
      </c>
      <c r="B18" s="7" t="s">
        <v>27</v>
      </c>
      <c r="D18" s="46">
        <v>20000</v>
      </c>
    </row>
    <row r="19" spans="1:4" customFormat="1" ht="15" x14ac:dyDescent="0.25">
      <c r="A19" s="8"/>
      <c r="B19" s="8"/>
      <c r="C19" s="44"/>
      <c r="D19" s="44"/>
    </row>
    <row r="20" spans="1:4" x14ac:dyDescent="0.2">
      <c r="A20" s="6" t="s">
        <v>7</v>
      </c>
      <c r="B20" s="6" t="s">
        <v>28</v>
      </c>
      <c r="D20" s="47">
        <f>ROUND(SUBTOTAL(9, D10:D18), 5)</f>
        <v>46820</v>
      </c>
    </row>
    <row r="21" spans="1:4" customFormat="1" ht="15" x14ac:dyDescent="0.25">
      <c r="A21" s="8"/>
      <c r="B21" s="8"/>
      <c r="C21" s="44"/>
      <c r="D21" s="49"/>
    </row>
    <row r="22" spans="1:4" customFormat="1" ht="15" x14ac:dyDescent="0.25">
      <c r="A22" s="8"/>
      <c r="B22" s="8"/>
      <c r="C22" s="44"/>
      <c r="D22" s="48"/>
    </row>
    <row r="23" spans="1:4" x14ac:dyDescent="0.2">
      <c r="A23" s="6" t="s">
        <v>7</v>
      </c>
      <c r="B23" s="6" t="s">
        <v>29</v>
      </c>
      <c r="D23" s="47">
        <f>-(ROUND(-D7+-D20, 5))</f>
        <v>1016035</v>
      </c>
    </row>
    <row r="24" spans="1:4" customFormat="1" ht="15" x14ac:dyDescent="0.25">
      <c r="A24" s="8"/>
      <c r="B24" s="8"/>
      <c r="C24" s="44"/>
      <c r="D24" s="48"/>
    </row>
    <row r="25" spans="1:4" x14ac:dyDescent="0.2">
      <c r="A25" s="9" t="s">
        <v>7</v>
      </c>
      <c r="D25" s="48"/>
    </row>
    <row r="26" spans="1:4" s="4" customFormat="1" ht="15.75" x14ac:dyDescent="0.25">
      <c r="A26" s="5" t="s">
        <v>30</v>
      </c>
      <c r="D26" s="48"/>
    </row>
    <row r="27" spans="1:4" x14ac:dyDescent="0.2">
      <c r="A27" s="6" t="s">
        <v>31</v>
      </c>
      <c r="D27" s="48"/>
    </row>
    <row r="28" spans="1:4" s="1" customFormat="1" x14ac:dyDescent="0.2">
      <c r="A28" s="7" t="s">
        <v>32</v>
      </c>
      <c r="B28" s="7" t="s">
        <v>33</v>
      </c>
      <c r="D28" s="48">
        <v>1000</v>
      </c>
    </row>
    <row r="29" spans="1:4" s="1" customFormat="1" x14ac:dyDescent="0.2">
      <c r="A29" s="7" t="s">
        <v>36</v>
      </c>
      <c r="B29" s="7" t="s">
        <v>37</v>
      </c>
      <c r="D29" s="48">
        <v>500</v>
      </c>
    </row>
    <row r="30" spans="1:4" s="1" customFormat="1" x14ac:dyDescent="0.2">
      <c r="A30" s="7" t="s">
        <v>38</v>
      </c>
      <c r="B30" s="7" t="s">
        <v>39</v>
      </c>
      <c r="D30" s="48">
        <v>6000</v>
      </c>
    </row>
    <row r="31" spans="1:4" s="1" customFormat="1" x14ac:dyDescent="0.2">
      <c r="A31" s="7" t="s">
        <v>40</v>
      </c>
      <c r="B31" s="7" t="s">
        <v>41</v>
      </c>
      <c r="D31" s="48">
        <v>14000</v>
      </c>
    </row>
    <row r="32" spans="1:4" s="1" customFormat="1" x14ac:dyDescent="0.2">
      <c r="A32" s="7" t="s">
        <v>42</v>
      </c>
      <c r="B32" s="7" t="s">
        <v>43</v>
      </c>
      <c r="D32" s="48">
        <v>23300</v>
      </c>
    </row>
    <row r="33" spans="1:11" s="1" customFormat="1" x14ac:dyDescent="0.2">
      <c r="A33" s="7" t="s">
        <v>44</v>
      </c>
      <c r="B33" s="7" t="s">
        <v>45</v>
      </c>
      <c r="D33" s="48">
        <f>4967.5*12</f>
        <v>59610</v>
      </c>
    </row>
    <row r="34" spans="1:11" s="1" customFormat="1" x14ac:dyDescent="0.2">
      <c r="A34" s="7" t="s">
        <v>46</v>
      </c>
      <c r="B34" s="7" t="s">
        <v>47</v>
      </c>
      <c r="D34" s="48">
        <v>6000</v>
      </c>
    </row>
    <row r="35" spans="1:11" s="1" customFormat="1" x14ac:dyDescent="0.2">
      <c r="A35" s="7" t="s">
        <v>48</v>
      </c>
      <c r="B35" s="7" t="s">
        <v>49</v>
      </c>
      <c r="D35" s="48">
        <v>750</v>
      </c>
    </row>
    <row r="36" spans="1:11" s="1" customFormat="1" x14ac:dyDescent="0.2">
      <c r="A36" s="7" t="s">
        <v>51</v>
      </c>
      <c r="B36" s="7" t="s">
        <v>52</v>
      </c>
      <c r="D36" s="48">
        <v>7500</v>
      </c>
    </row>
    <row r="37" spans="1:11" s="1" customFormat="1" x14ac:dyDescent="0.2">
      <c r="A37" s="7" t="s">
        <v>53</v>
      </c>
      <c r="B37" s="7" t="s">
        <v>54</v>
      </c>
      <c r="D37" s="48">
        <v>2000</v>
      </c>
    </row>
    <row r="38" spans="1:11" s="1" customFormat="1" x14ac:dyDescent="0.2">
      <c r="A38" s="7" t="s">
        <v>55</v>
      </c>
      <c r="B38" s="7" t="s">
        <v>56</v>
      </c>
      <c r="D38" s="48">
        <v>8</v>
      </c>
    </row>
    <row r="39" spans="1:11" s="1" customFormat="1" x14ac:dyDescent="0.2">
      <c r="A39" s="7" t="s">
        <v>57</v>
      </c>
      <c r="B39" s="7" t="s">
        <v>58</v>
      </c>
      <c r="D39" s="50">
        <v>42500</v>
      </c>
    </row>
    <row r="40" spans="1:11" customFormat="1" ht="15" x14ac:dyDescent="0.25">
      <c r="A40" s="8"/>
      <c r="B40" s="8"/>
      <c r="C40" s="44"/>
      <c r="D40" s="44"/>
    </row>
    <row r="41" spans="1:11" x14ac:dyDescent="0.2">
      <c r="A41" s="6" t="s">
        <v>7</v>
      </c>
      <c r="B41" s="6" t="s">
        <v>59</v>
      </c>
      <c r="D41" s="47">
        <f>ROUND(SUBTOTAL(9, D28:D39), 5)</f>
        <v>163168</v>
      </c>
    </row>
    <row r="42" spans="1:11" customFormat="1" ht="15" x14ac:dyDescent="0.25">
      <c r="A42" s="8"/>
      <c r="B42" s="8"/>
      <c r="C42" s="44"/>
      <c r="D42" s="44"/>
    </row>
    <row r="43" spans="1:11" ht="15" x14ac:dyDescent="0.25">
      <c r="A43" s="6" t="s">
        <v>60</v>
      </c>
      <c r="D43" s="48"/>
      <c r="E43"/>
      <c r="F43"/>
      <c r="G43"/>
      <c r="H43"/>
    </row>
    <row r="44" spans="1:11" s="1" customFormat="1" x14ac:dyDescent="0.2">
      <c r="A44" s="7" t="s">
        <v>61</v>
      </c>
      <c r="B44" s="7" t="s">
        <v>62</v>
      </c>
      <c r="D44" s="48">
        <v>8000</v>
      </c>
      <c r="E44" s="2"/>
      <c r="F44" s="2"/>
      <c r="G44" s="2"/>
      <c r="H44" s="2"/>
    </row>
    <row r="45" spans="1:11" s="1" customFormat="1" ht="15" x14ac:dyDescent="0.25">
      <c r="A45" s="7" t="s">
        <v>63</v>
      </c>
      <c r="B45" s="7" t="s">
        <v>64</v>
      </c>
      <c r="D45" s="48">
        <v>40000</v>
      </c>
      <c r="E45"/>
      <c r="F45"/>
      <c r="G45"/>
      <c r="H45"/>
    </row>
    <row r="46" spans="1:11" s="1" customFormat="1" ht="14.25" customHeight="1" x14ac:dyDescent="0.25">
      <c r="A46" s="7" t="s">
        <v>65</v>
      </c>
      <c r="B46" s="7" t="s">
        <v>66</v>
      </c>
      <c r="D46" s="50">
        <v>2500</v>
      </c>
      <c r="E46" s="2"/>
      <c r="F46" s="2"/>
      <c r="G46" s="2"/>
      <c r="H46" s="2"/>
      <c r="I46"/>
      <c r="J46"/>
      <c r="K46"/>
    </row>
    <row r="47" spans="1:11" customFormat="1" ht="15" x14ac:dyDescent="0.25">
      <c r="A47" s="8"/>
      <c r="B47" s="8"/>
      <c r="C47" s="44"/>
      <c r="D47" s="41"/>
      <c r="E47" s="1"/>
      <c r="F47" s="1"/>
      <c r="G47" s="1"/>
      <c r="H47" s="1"/>
      <c r="I47" s="2"/>
      <c r="J47" s="2"/>
      <c r="K47" s="2"/>
    </row>
    <row r="48" spans="1:11" ht="15" x14ac:dyDescent="0.25">
      <c r="A48" s="6" t="s">
        <v>7</v>
      </c>
      <c r="B48" s="6" t="s">
        <v>67</v>
      </c>
      <c r="D48" s="51">
        <f>SUM(D44:D46)</f>
        <v>50500</v>
      </c>
      <c r="E48" s="1"/>
      <c r="F48" s="1"/>
      <c r="G48" s="1"/>
      <c r="H48" s="1"/>
      <c r="I48"/>
      <c r="J48"/>
      <c r="K48"/>
    </row>
    <row r="49" spans="1:11" customFormat="1" ht="15" x14ac:dyDescent="0.25">
      <c r="A49" s="8"/>
      <c r="B49" s="8"/>
      <c r="C49" s="44"/>
      <c r="D49" s="48"/>
      <c r="E49" s="1"/>
      <c r="F49" s="1"/>
      <c r="G49" s="1"/>
      <c r="H49" s="1"/>
      <c r="I49" s="2"/>
      <c r="J49" s="2"/>
      <c r="K49" s="2"/>
    </row>
    <row r="50" spans="1:11" x14ac:dyDescent="0.2">
      <c r="A50" s="6" t="s">
        <v>68</v>
      </c>
      <c r="D50" s="48"/>
      <c r="E50" s="1"/>
      <c r="F50" s="1"/>
      <c r="G50" s="1"/>
      <c r="H50" s="1"/>
      <c r="I50" s="1"/>
      <c r="J50" s="1"/>
      <c r="K50" s="1"/>
    </row>
    <row r="51" spans="1:11" s="1" customFormat="1" x14ac:dyDescent="0.2">
      <c r="A51" s="7" t="s">
        <v>69</v>
      </c>
      <c r="B51" s="7" t="s">
        <v>70</v>
      </c>
      <c r="D51" s="48">
        <v>15000</v>
      </c>
    </row>
    <row r="52" spans="1:11" s="1" customFormat="1" ht="15" x14ac:dyDescent="0.25">
      <c r="A52" s="7" t="s">
        <v>72</v>
      </c>
      <c r="B52" s="7" t="s">
        <v>73</v>
      </c>
      <c r="D52" s="50">
        <v>10000</v>
      </c>
      <c r="I52"/>
      <c r="J52"/>
      <c r="K52"/>
    </row>
    <row r="53" spans="1:11" customFormat="1" ht="15" x14ac:dyDescent="0.25">
      <c r="A53" s="8"/>
      <c r="B53" s="8"/>
      <c r="C53" s="44"/>
      <c r="D53" s="48"/>
      <c r="E53" s="1"/>
      <c r="F53" s="1"/>
      <c r="G53" s="1"/>
      <c r="H53" s="1"/>
      <c r="I53" s="2"/>
      <c r="J53" s="2"/>
      <c r="K53" s="2"/>
    </row>
    <row r="54" spans="1:11" ht="15" x14ac:dyDescent="0.25">
      <c r="A54" s="6" t="s">
        <v>7</v>
      </c>
      <c r="B54" s="6" t="s">
        <v>74</v>
      </c>
      <c r="D54" s="47">
        <f>ROUND(SUBTOTAL(9, D50:D53), 5)</f>
        <v>25000</v>
      </c>
      <c r="E54" s="1"/>
      <c r="F54" s="1"/>
      <c r="G54" s="1"/>
      <c r="H54" s="1"/>
      <c r="I54"/>
      <c r="J54"/>
      <c r="K54"/>
    </row>
    <row r="55" spans="1:11" customFormat="1" ht="15" x14ac:dyDescent="0.25">
      <c r="A55" s="8"/>
      <c r="B55" s="8"/>
      <c r="C55" s="44"/>
      <c r="D55" s="41"/>
      <c r="E55" s="1"/>
      <c r="F55" s="1"/>
      <c r="G55" s="1"/>
      <c r="H55" s="1"/>
      <c r="I55" s="2"/>
      <c r="J55" s="2"/>
      <c r="K55" s="2"/>
    </row>
    <row r="56" spans="1:11" x14ac:dyDescent="0.2">
      <c r="A56" s="6" t="s">
        <v>75</v>
      </c>
      <c r="D56" s="44"/>
      <c r="E56" s="1"/>
      <c r="F56" s="1"/>
      <c r="G56" s="1"/>
      <c r="H56" s="1"/>
      <c r="I56" s="1"/>
      <c r="J56" s="1"/>
      <c r="K56" s="1"/>
    </row>
    <row r="57" spans="1:11" s="1" customFormat="1" x14ac:dyDescent="0.2">
      <c r="A57" s="7" t="s">
        <v>78</v>
      </c>
      <c r="B57" s="7" t="s">
        <v>79</v>
      </c>
      <c r="D57" s="48">
        <v>45000</v>
      </c>
    </row>
    <row r="58" spans="1:11" s="1" customFormat="1" x14ac:dyDescent="0.2">
      <c r="A58" s="7" t="s">
        <v>80</v>
      </c>
      <c r="B58" s="7" t="s">
        <v>81</v>
      </c>
      <c r="D58" s="48">
        <v>15000</v>
      </c>
    </row>
    <row r="59" spans="1:11" s="1" customFormat="1" x14ac:dyDescent="0.2">
      <c r="A59" s="7" t="s">
        <v>82</v>
      </c>
      <c r="B59" s="7" t="s">
        <v>83</v>
      </c>
      <c r="D59" s="48">
        <v>5000</v>
      </c>
      <c r="E59" s="2"/>
      <c r="F59" s="2"/>
      <c r="G59" s="2"/>
      <c r="H59" s="2"/>
    </row>
    <row r="60" spans="1:11" s="1" customFormat="1" ht="15" x14ac:dyDescent="0.25">
      <c r="A60" s="7" t="s">
        <v>84</v>
      </c>
      <c r="B60" s="7" t="s">
        <v>85</v>
      </c>
      <c r="D60" s="45">
        <v>20000</v>
      </c>
      <c r="E60"/>
      <c r="F60"/>
      <c r="G60"/>
      <c r="H60"/>
    </row>
    <row r="61" spans="1:11" s="1" customFormat="1" x14ac:dyDescent="0.2">
      <c r="A61" s="7" t="s">
        <v>86</v>
      </c>
      <c r="B61" s="7" t="s">
        <v>87</v>
      </c>
      <c r="D61" s="48">
        <v>3500</v>
      </c>
      <c r="E61" s="2"/>
      <c r="F61" s="2"/>
      <c r="G61" s="2"/>
      <c r="H61" s="2"/>
    </row>
    <row r="62" spans="1:11" s="1" customFormat="1" x14ac:dyDescent="0.2">
      <c r="A62" s="7" t="s">
        <v>90</v>
      </c>
      <c r="B62" s="7" t="s">
        <v>91</v>
      </c>
      <c r="D62" s="48">
        <v>3500</v>
      </c>
    </row>
    <row r="63" spans="1:11" s="1" customFormat="1" x14ac:dyDescent="0.2">
      <c r="A63" s="7" t="s">
        <v>92</v>
      </c>
      <c r="B63" s="7" t="s">
        <v>93</v>
      </c>
      <c r="D63" s="48">
        <v>15000</v>
      </c>
    </row>
    <row r="64" spans="1:11" s="1" customFormat="1" x14ac:dyDescent="0.2">
      <c r="A64" s="7" t="s">
        <v>94</v>
      </c>
      <c r="B64" s="7" t="s">
        <v>95</v>
      </c>
      <c r="D64" s="55">
        <f>215000</f>
        <v>215000</v>
      </c>
    </row>
    <row r="65" spans="1:11" customFormat="1" ht="15" x14ac:dyDescent="0.25">
      <c r="A65" s="8"/>
      <c r="B65" s="8"/>
      <c r="C65" s="44"/>
      <c r="D65" s="48"/>
      <c r="E65" s="1"/>
      <c r="F65" s="1"/>
      <c r="G65" s="1"/>
      <c r="H65" s="1"/>
      <c r="I65" s="2"/>
      <c r="J65" s="2"/>
      <c r="K65" s="2"/>
    </row>
    <row r="66" spans="1:11" ht="15" x14ac:dyDescent="0.25">
      <c r="A66" s="6" t="s">
        <v>7</v>
      </c>
      <c r="B66" s="6" t="s">
        <v>98</v>
      </c>
      <c r="D66" s="47">
        <f>ROUND(SUBTOTAL(9, D56:D65), 5)</f>
        <v>322000</v>
      </c>
      <c r="E66" s="1"/>
      <c r="F66" s="1"/>
      <c r="G66" s="1"/>
      <c r="H66" s="1"/>
      <c r="I66"/>
      <c r="J66"/>
      <c r="K66"/>
    </row>
    <row r="67" spans="1:11" customFormat="1" ht="15" x14ac:dyDescent="0.25">
      <c r="A67" s="8"/>
      <c r="B67" s="8"/>
      <c r="C67" s="44"/>
      <c r="D67" s="41"/>
      <c r="E67" s="1"/>
      <c r="F67" s="1"/>
      <c r="G67" s="1"/>
      <c r="H67" s="1"/>
      <c r="I67" s="2"/>
      <c r="J67" s="2"/>
      <c r="K67" s="2"/>
    </row>
    <row r="68" spans="1:11" ht="15" x14ac:dyDescent="0.25">
      <c r="A68" s="6" t="s">
        <v>101</v>
      </c>
      <c r="D68" s="41"/>
      <c r="E68" s="1"/>
      <c r="F68" s="1"/>
      <c r="G68" s="1"/>
      <c r="H68" s="1"/>
      <c r="I68" s="1"/>
      <c r="J68" s="1"/>
      <c r="K68" s="1"/>
    </row>
    <row r="69" spans="1:11" s="1" customFormat="1" ht="15" x14ac:dyDescent="0.25">
      <c r="A69" s="7" t="s">
        <v>96</v>
      </c>
      <c r="B69" s="7" t="s">
        <v>97</v>
      </c>
      <c r="D69" s="54">
        <v>70</v>
      </c>
      <c r="I69"/>
      <c r="J69"/>
      <c r="K69"/>
    </row>
    <row r="70" spans="1:11" s="1" customFormat="1" x14ac:dyDescent="0.2">
      <c r="A70" s="7" t="s">
        <v>102</v>
      </c>
      <c r="B70" s="7" t="s">
        <v>103</v>
      </c>
      <c r="D70" s="45">
        <v>30000</v>
      </c>
    </row>
    <row r="71" spans="1:11" s="1" customFormat="1" x14ac:dyDescent="0.2">
      <c r="A71" s="7" t="s">
        <v>104</v>
      </c>
      <c r="B71" s="7" t="s">
        <v>105</v>
      </c>
      <c r="D71" s="45">
        <v>600</v>
      </c>
    </row>
    <row r="72" spans="1:11" s="1" customFormat="1" x14ac:dyDescent="0.2">
      <c r="A72" s="7" t="s">
        <v>106</v>
      </c>
      <c r="B72" s="7" t="s">
        <v>107</v>
      </c>
      <c r="D72" s="45">
        <v>4800</v>
      </c>
    </row>
    <row r="73" spans="1:11" s="1" customFormat="1" x14ac:dyDescent="0.2">
      <c r="A73" s="7" t="s">
        <v>108</v>
      </c>
      <c r="B73" s="7" t="s">
        <v>109</v>
      </c>
      <c r="D73" s="45">
        <v>6000</v>
      </c>
    </row>
    <row r="74" spans="1:11" s="1" customFormat="1" x14ac:dyDescent="0.2">
      <c r="A74" s="7" t="s">
        <v>110</v>
      </c>
      <c r="B74" s="7" t="s">
        <v>111</v>
      </c>
      <c r="D74" s="45">
        <v>2100</v>
      </c>
    </row>
    <row r="75" spans="1:11" s="1" customFormat="1" x14ac:dyDescent="0.2">
      <c r="A75" s="7" t="s">
        <v>112</v>
      </c>
      <c r="B75" s="7" t="s">
        <v>71</v>
      </c>
      <c r="D75" s="45">
        <v>2600</v>
      </c>
    </row>
    <row r="76" spans="1:11" s="1" customFormat="1" x14ac:dyDescent="0.2">
      <c r="A76" s="7" t="s">
        <v>113</v>
      </c>
      <c r="B76" s="7" t="s">
        <v>114</v>
      </c>
      <c r="D76" s="45">
        <v>300</v>
      </c>
    </row>
    <row r="77" spans="1:11" s="1" customFormat="1" x14ac:dyDescent="0.2">
      <c r="A77" s="7" t="s">
        <v>115</v>
      </c>
      <c r="B77" s="7" t="s">
        <v>50</v>
      </c>
      <c r="D77" s="45">
        <v>1500</v>
      </c>
    </row>
    <row r="78" spans="1:11" s="1" customFormat="1" x14ac:dyDescent="0.2">
      <c r="A78" s="7" t="s">
        <v>116</v>
      </c>
      <c r="B78" s="7" t="s">
        <v>117</v>
      </c>
      <c r="D78" s="45">
        <v>6500</v>
      </c>
    </row>
    <row r="79" spans="1:11" s="1" customFormat="1" x14ac:dyDescent="0.2">
      <c r="A79" s="7" t="s">
        <v>118</v>
      </c>
      <c r="B79" s="7" t="s">
        <v>119</v>
      </c>
      <c r="D79" s="45">
        <v>60000</v>
      </c>
    </row>
    <row r="80" spans="1:11" s="1" customFormat="1" x14ac:dyDescent="0.2">
      <c r="A80" s="7" t="s">
        <v>120</v>
      </c>
      <c r="B80" s="7" t="s">
        <v>121</v>
      </c>
      <c r="D80" s="45">
        <v>6000</v>
      </c>
    </row>
    <row r="81" spans="1:11" s="1" customFormat="1" x14ac:dyDescent="0.2">
      <c r="A81" s="7" t="s">
        <v>122</v>
      </c>
      <c r="B81" s="7" t="s">
        <v>123</v>
      </c>
      <c r="D81" s="45">
        <v>19000</v>
      </c>
    </row>
    <row r="82" spans="1:11" s="1" customFormat="1" x14ac:dyDescent="0.2">
      <c r="A82" s="7" t="s">
        <v>124</v>
      </c>
      <c r="B82" s="7" t="s">
        <v>125</v>
      </c>
      <c r="D82" s="45">
        <v>60000</v>
      </c>
      <c r="E82" s="2"/>
      <c r="F82" s="2"/>
      <c r="G82" s="2"/>
      <c r="H82" s="2"/>
    </row>
    <row r="83" spans="1:11" s="1" customFormat="1" x14ac:dyDescent="0.2">
      <c r="A83" s="7" t="s">
        <v>126</v>
      </c>
      <c r="B83" s="7" t="s">
        <v>127</v>
      </c>
      <c r="D83" s="45">
        <v>21000</v>
      </c>
      <c r="E83" s="2"/>
      <c r="F83" s="2"/>
      <c r="G83" s="2"/>
      <c r="H83" s="2"/>
    </row>
    <row r="84" spans="1:11" s="1" customFormat="1" x14ac:dyDescent="0.2">
      <c r="A84" s="7" t="s">
        <v>128</v>
      </c>
      <c r="B84" s="7" t="s">
        <v>129</v>
      </c>
      <c r="D84" s="45">
        <v>4000</v>
      </c>
      <c r="E84" s="2"/>
      <c r="F84" s="2"/>
      <c r="G84" s="2"/>
      <c r="H84" s="2"/>
    </row>
    <row r="85" spans="1:11" s="1" customFormat="1" x14ac:dyDescent="0.2">
      <c r="A85" s="7" t="s">
        <v>130</v>
      </c>
      <c r="B85" s="7" t="s">
        <v>131</v>
      </c>
      <c r="D85" s="45">
        <v>10000</v>
      </c>
      <c r="E85" s="2"/>
      <c r="F85" s="2"/>
      <c r="G85" s="2"/>
      <c r="H85" s="2"/>
    </row>
    <row r="86" spans="1:11" s="1" customFormat="1" x14ac:dyDescent="0.2">
      <c r="A86" s="7" t="s">
        <v>132</v>
      </c>
      <c r="B86" s="7" t="s">
        <v>133</v>
      </c>
      <c r="D86" s="45">
        <v>2400</v>
      </c>
    </row>
    <row r="87" spans="1:11" s="1" customFormat="1" x14ac:dyDescent="0.2">
      <c r="A87" s="7" t="s">
        <v>134</v>
      </c>
      <c r="B87" s="7" t="s">
        <v>135</v>
      </c>
      <c r="D87" s="45">
        <v>1200</v>
      </c>
    </row>
    <row r="88" spans="1:11" s="1" customFormat="1" x14ac:dyDescent="0.2">
      <c r="A88" s="7" t="s">
        <v>136</v>
      </c>
      <c r="B88" s="7" t="s">
        <v>137</v>
      </c>
      <c r="D88" s="45">
        <v>9500</v>
      </c>
    </row>
    <row r="89" spans="1:11" s="1" customFormat="1" x14ac:dyDescent="0.2">
      <c r="A89" s="7" t="s">
        <v>138</v>
      </c>
      <c r="B89" s="7" t="s">
        <v>139</v>
      </c>
      <c r="D89" s="45">
        <v>5000</v>
      </c>
    </row>
    <row r="90" spans="1:11" s="1" customFormat="1" ht="15" x14ac:dyDescent="0.25">
      <c r="A90" s="7" t="s">
        <v>140</v>
      </c>
      <c r="B90" s="7" t="s">
        <v>141</v>
      </c>
      <c r="D90" s="45">
        <v>10000</v>
      </c>
      <c r="E90"/>
      <c r="F90"/>
      <c r="G90"/>
      <c r="H90"/>
    </row>
    <row r="91" spans="1:11" s="1" customFormat="1" x14ac:dyDescent="0.2">
      <c r="A91" s="7" t="s">
        <v>142</v>
      </c>
      <c r="B91" s="7" t="s">
        <v>143</v>
      </c>
      <c r="D91" s="45">
        <v>10000</v>
      </c>
      <c r="E91" s="2"/>
      <c r="F91" s="2"/>
      <c r="G91" s="2"/>
      <c r="H91" s="2"/>
    </row>
    <row r="92" spans="1:11" s="1" customFormat="1" ht="15" x14ac:dyDescent="0.25">
      <c r="A92" s="7" t="s">
        <v>144</v>
      </c>
      <c r="B92" s="7" t="s">
        <v>145</v>
      </c>
      <c r="D92" s="45">
        <v>20000</v>
      </c>
      <c r="E92"/>
      <c r="F92"/>
      <c r="G92"/>
      <c r="H92"/>
    </row>
    <row r="93" spans="1:11" s="1" customFormat="1" x14ac:dyDescent="0.2">
      <c r="A93" s="7" t="s">
        <v>146</v>
      </c>
      <c r="B93" s="7" t="s">
        <v>147</v>
      </c>
      <c r="D93" s="45">
        <v>18000</v>
      </c>
      <c r="E93" s="2"/>
      <c r="F93" s="2"/>
      <c r="G93" s="2"/>
      <c r="H93" s="2"/>
    </row>
    <row r="94" spans="1:11" s="1" customFormat="1" x14ac:dyDescent="0.2">
      <c r="A94" s="7" t="s">
        <v>148</v>
      </c>
      <c r="B94" s="7" t="s">
        <v>149</v>
      </c>
      <c r="D94" s="45">
        <v>2000</v>
      </c>
    </row>
    <row r="95" spans="1:11" s="1" customFormat="1" x14ac:dyDescent="0.2">
      <c r="A95" s="7" t="s">
        <v>150</v>
      </c>
      <c r="B95" s="7" t="s">
        <v>151</v>
      </c>
      <c r="D95" s="46">
        <v>3500</v>
      </c>
      <c r="I95" s="2"/>
      <c r="J95" s="2"/>
      <c r="K95" s="2"/>
    </row>
    <row r="96" spans="1:11" s="1" customFormat="1" x14ac:dyDescent="0.2">
      <c r="A96" s="7"/>
      <c r="B96" s="7"/>
      <c r="D96" s="44"/>
      <c r="I96" s="2"/>
      <c r="J96" s="2"/>
      <c r="K96" s="2"/>
    </row>
    <row r="97" spans="1:11" s="1" customFormat="1" x14ac:dyDescent="0.2">
      <c r="A97" s="7"/>
      <c r="B97" s="6" t="s">
        <v>185</v>
      </c>
      <c r="D97" s="47">
        <f>SUM(D70:D95)</f>
        <v>316000</v>
      </c>
      <c r="I97" s="2"/>
      <c r="J97" s="2"/>
      <c r="K97" s="2"/>
    </row>
    <row r="98" spans="1:11" s="1" customFormat="1" x14ac:dyDescent="0.2">
      <c r="A98" s="7"/>
      <c r="B98" s="7"/>
      <c r="D98" s="44"/>
      <c r="I98" s="2"/>
      <c r="J98" s="2"/>
      <c r="K98" s="2"/>
    </row>
    <row r="99" spans="1:11" x14ac:dyDescent="0.2">
      <c r="A99" s="6" t="s">
        <v>152</v>
      </c>
      <c r="D99" s="44"/>
      <c r="E99" s="1"/>
      <c r="F99" s="1"/>
      <c r="G99" s="1"/>
      <c r="H99" s="1"/>
      <c r="I99" s="1"/>
      <c r="J99" s="1"/>
      <c r="K99" s="1"/>
    </row>
    <row r="100" spans="1:11" s="1" customFormat="1" ht="15" x14ac:dyDescent="0.25">
      <c r="A100" s="7" t="s">
        <v>153</v>
      </c>
      <c r="B100" s="7" t="s">
        <v>154</v>
      </c>
      <c r="D100" s="48">
        <v>1500</v>
      </c>
      <c r="E100"/>
      <c r="F100"/>
      <c r="G100"/>
      <c r="H100"/>
    </row>
    <row r="101" spans="1:11" s="1" customFormat="1" x14ac:dyDescent="0.2">
      <c r="A101" s="7" t="s">
        <v>155</v>
      </c>
      <c r="B101" s="7" t="s">
        <v>156</v>
      </c>
      <c r="D101" s="48">
        <v>25000</v>
      </c>
      <c r="E101" s="2"/>
      <c r="F101" s="2"/>
      <c r="G101" s="2"/>
      <c r="H101" s="2"/>
    </row>
    <row r="102" spans="1:11" s="1" customFormat="1" ht="15" x14ac:dyDescent="0.25">
      <c r="A102" s="7" t="s">
        <v>157</v>
      </c>
      <c r="B102" s="7" t="s">
        <v>158</v>
      </c>
      <c r="D102" s="50">
        <v>6500</v>
      </c>
      <c r="E102"/>
      <c r="F102"/>
      <c r="G102"/>
      <c r="H102"/>
      <c r="I102"/>
      <c r="J102"/>
      <c r="K102"/>
    </row>
    <row r="103" spans="1:11" customFormat="1" ht="15" x14ac:dyDescent="0.25">
      <c r="A103" s="8"/>
      <c r="B103" s="8"/>
      <c r="C103" s="44"/>
      <c r="D103" s="44"/>
      <c r="E103" s="2"/>
      <c r="F103" s="2"/>
      <c r="G103" s="2"/>
      <c r="H103" s="2"/>
      <c r="I103" s="2"/>
      <c r="J103" s="2"/>
      <c r="K103" s="2"/>
    </row>
    <row r="104" spans="1:11" ht="15" x14ac:dyDescent="0.25">
      <c r="A104" s="6" t="s">
        <v>7</v>
      </c>
      <c r="B104" s="6" t="s">
        <v>159</v>
      </c>
      <c r="D104" s="47">
        <f>SUM(D100:D103)</f>
        <v>33000</v>
      </c>
      <c r="E104"/>
      <c r="F104"/>
      <c r="G104"/>
      <c r="H104"/>
      <c r="I104"/>
      <c r="J104"/>
      <c r="K104"/>
    </row>
    <row r="105" spans="1:11" customFormat="1" ht="15" x14ac:dyDescent="0.25">
      <c r="A105" s="8"/>
      <c r="B105" s="8"/>
      <c r="C105" s="44"/>
      <c r="D105" s="44"/>
      <c r="E105" s="2"/>
      <c r="F105" s="2"/>
      <c r="G105" s="2"/>
      <c r="H105" s="2"/>
      <c r="I105" s="2"/>
      <c r="J105" s="2"/>
      <c r="K105" s="2"/>
    </row>
    <row r="106" spans="1:11" ht="15" x14ac:dyDescent="0.25">
      <c r="A106" s="6" t="s">
        <v>160</v>
      </c>
      <c r="D106" s="44"/>
      <c r="E106"/>
      <c r="F106"/>
      <c r="G106"/>
      <c r="H106"/>
      <c r="I106" s="1"/>
      <c r="J106" s="1"/>
      <c r="K106" s="1"/>
    </row>
    <row r="107" spans="1:11" s="1" customFormat="1" x14ac:dyDescent="0.2">
      <c r="A107" s="7" t="s">
        <v>161</v>
      </c>
      <c r="B107" s="7" t="s">
        <v>160</v>
      </c>
      <c r="D107" s="50">
        <v>8710</v>
      </c>
      <c r="E107" s="2"/>
      <c r="F107" s="2"/>
      <c r="G107" s="2"/>
      <c r="H107" s="2"/>
    </row>
    <row r="108" spans="1:11" customFormat="1" ht="15" x14ac:dyDescent="0.25">
      <c r="A108" s="8"/>
      <c r="B108" s="8"/>
      <c r="C108" s="44"/>
      <c r="D108" s="44">
        <v>0</v>
      </c>
      <c r="E108" s="2"/>
      <c r="F108" s="2"/>
      <c r="G108" s="2"/>
      <c r="H108" s="2"/>
      <c r="I108" s="2"/>
      <c r="J108" s="2"/>
      <c r="K108" s="2"/>
    </row>
    <row r="109" spans="1:11" ht="15" x14ac:dyDescent="0.25">
      <c r="A109" s="6" t="s">
        <v>7</v>
      </c>
      <c r="B109" s="6" t="s">
        <v>162</v>
      </c>
      <c r="D109" s="47">
        <f>56367</f>
        <v>56367</v>
      </c>
      <c r="I109"/>
      <c r="J109"/>
      <c r="K109"/>
    </row>
    <row r="110" spans="1:11" customFormat="1" ht="15" x14ac:dyDescent="0.25">
      <c r="A110" s="8"/>
      <c r="B110" s="8"/>
      <c r="C110" s="44"/>
      <c r="D110" s="49"/>
      <c r="E110" s="2"/>
      <c r="F110" s="2"/>
      <c r="G110" s="2"/>
      <c r="H110" s="2"/>
    </row>
    <row r="111" spans="1:11" customFormat="1" ht="15" x14ac:dyDescent="0.25">
      <c r="A111" s="8"/>
      <c r="B111" s="8"/>
      <c r="C111" s="44"/>
      <c r="D111" s="44"/>
      <c r="E111" s="2"/>
      <c r="F111" s="2"/>
      <c r="G111" s="2"/>
      <c r="H111" s="2"/>
      <c r="I111" s="2"/>
      <c r="J111" s="2"/>
      <c r="K111" s="2"/>
    </row>
    <row r="112" spans="1:11" ht="15" x14ac:dyDescent="0.25">
      <c r="A112" s="6" t="s">
        <v>7</v>
      </c>
      <c r="B112" s="6" t="s">
        <v>163</v>
      </c>
      <c r="D112" s="47">
        <f>D104+D109+D97+D66+D41+D48+D54</f>
        <v>966035</v>
      </c>
      <c r="I112"/>
      <c r="J112"/>
      <c r="K112"/>
    </row>
    <row r="113" spans="1:11" customFormat="1" ht="15" x14ac:dyDescent="0.25">
      <c r="A113" s="8"/>
      <c r="B113" s="8"/>
      <c r="C113" s="44"/>
      <c r="D113" s="44"/>
      <c r="E113" s="2"/>
      <c r="F113" s="2"/>
      <c r="G113" s="2"/>
      <c r="H113" s="2"/>
      <c r="I113" s="2"/>
      <c r="J113" s="2"/>
      <c r="K113" s="2"/>
    </row>
    <row r="114" spans="1:11" ht="15" x14ac:dyDescent="0.25">
      <c r="A114" s="6" t="s">
        <v>164</v>
      </c>
      <c r="D114" s="56"/>
      <c r="I114"/>
      <c r="J114"/>
      <c r="K114"/>
    </row>
    <row r="115" spans="1:11" customFormat="1" ht="15" x14ac:dyDescent="0.25">
      <c r="A115" s="8"/>
      <c r="B115" s="8"/>
      <c r="C115" s="44"/>
      <c r="D115" s="44"/>
      <c r="E115" s="2"/>
      <c r="F115" s="2"/>
      <c r="G115" s="2"/>
      <c r="H115" s="2"/>
      <c r="I115" s="2"/>
      <c r="J115" s="2"/>
      <c r="K115" s="2"/>
    </row>
    <row r="116" spans="1:11" ht="15" x14ac:dyDescent="0.25">
      <c r="A116" s="6" t="s">
        <v>7</v>
      </c>
      <c r="B116" s="6" t="s">
        <v>165</v>
      </c>
      <c r="D116" s="51">
        <v>50000</v>
      </c>
      <c r="I116"/>
      <c r="J116"/>
      <c r="K116"/>
    </row>
    <row r="117" spans="1:11" customFormat="1" ht="15" x14ac:dyDescent="0.25">
      <c r="A117" s="8"/>
      <c r="B117" s="8"/>
      <c r="C117" s="44"/>
      <c r="D117" s="44"/>
      <c r="E117" s="2"/>
      <c r="F117" s="2"/>
      <c r="G117" s="2"/>
      <c r="H117" s="2"/>
      <c r="I117" s="2"/>
      <c r="J117" s="2"/>
      <c r="K117" s="2"/>
    </row>
    <row r="118" spans="1:11" ht="15" x14ac:dyDescent="0.25">
      <c r="A118" s="6" t="s">
        <v>7</v>
      </c>
      <c r="D118" s="56"/>
      <c r="I118"/>
      <c r="J118"/>
      <c r="K118"/>
    </row>
    <row r="119" spans="1:11" customFormat="1" ht="15" x14ac:dyDescent="0.25">
      <c r="A119" s="8"/>
      <c r="B119" s="8"/>
      <c r="C119" s="44"/>
      <c r="D119" s="56"/>
      <c r="E119" s="2"/>
      <c r="F119" s="2"/>
      <c r="G119" s="2"/>
      <c r="H119" s="2"/>
      <c r="I119" s="2"/>
      <c r="J119" s="2"/>
      <c r="K119" s="2"/>
    </row>
    <row r="120" spans="1:11" ht="15.75" thickBot="1" x14ac:dyDescent="0.3">
      <c r="A120" s="6" t="s">
        <v>7</v>
      </c>
      <c r="B120" s="6" t="s">
        <v>166</v>
      </c>
      <c r="D120" s="52">
        <f>-(ROUND(-D23+D112+D116-SUBTOTAL(9, D118:D119), 5))</f>
        <v>0</v>
      </c>
      <c r="I120"/>
      <c r="J120"/>
      <c r="K120"/>
    </row>
    <row r="121" spans="1:11" customFormat="1" ht="16.5" thickTop="1" thickBot="1" x14ac:dyDescent="0.3">
      <c r="A121" s="10"/>
      <c r="B121" s="10"/>
      <c r="C121" s="53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C122" s="2"/>
    </row>
    <row r="123" spans="1:11" x14ac:dyDescent="0.2">
      <c r="C123" s="2"/>
    </row>
    <row r="124" spans="1:11" x14ac:dyDescent="0.2">
      <c r="C124" s="2"/>
    </row>
    <row r="125" spans="1:11" x14ac:dyDescent="0.2">
      <c r="C125" s="2"/>
    </row>
    <row r="126" spans="1:11" x14ac:dyDescent="0.2">
      <c r="C126" s="2"/>
    </row>
    <row r="127" spans="1:11" x14ac:dyDescent="0.2">
      <c r="C127" s="2"/>
    </row>
    <row r="128" spans="1:11" x14ac:dyDescent="0.2">
      <c r="C128" s="2"/>
    </row>
    <row r="129" spans="1:7" x14ac:dyDescent="0.2">
      <c r="C129" s="2"/>
    </row>
    <row r="130" spans="1:7" x14ac:dyDescent="0.2">
      <c r="A130" s="1"/>
      <c r="B130" s="1"/>
      <c r="C130" s="1"/>
      <c r="D130" s="1"/>
      <c r="E130" s="1"/>
      <c r="F130" s="1"/>
      <c r="G130" s="1"/>
    </row>
  </sheetData>
  <pageMargins left="0.7" right="0.7" top="1.25" bottom="0.65277777777777779" header="0.3" footer="0.3"/>
  <pageSetup orientation="landscape" horizontalDpi="4294967295" verticalDpi="4294967295" r:id="rId1"/>
  <headerFooter>
    <oddHeader xml:space="preserve">&amp;C&amp;"Times New Roman"&amp;8
&amp;12&amp;BMEMORIAL NORTHWEST HOA&amp;B
&amp;B2018 Budget Worksheet&amp;B
&amp;10&amp;L&amp;"Times New Roman"&amp;8
&amp;12
&amp;10
</oddHeader>
    <oddFooter>&amp;L&amp;08&amp;"MS San Serif"&amp;D at &amp;T&amp;R&amp;08&amp;"MS San Serif"Page: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workbookViewId="0">
      <selection activeCell="C20" sqref="C20"/>
    </sheetView>
  </sheetViews>
  <sheetFormatPr defaultRowHeight="15" x14ac:dyDescent="0.25"/>
  <cols>
    <col min="1" max="1" width="6.42578125" customWidth="1"/>
    <col min="2" max="2" width="23.85546875" customWidth="1"/>
    <col min="3" max="3" width="11" style="20" customWidth="1"/>
    <col min="4" max="4" width="10.28515625" style="20" customWidth="1"/>
    <col min="5" max="5" width="9.42578125" style="20" bestFit="1" customWidth="1"/>
    <col min="6" max="6" width="10.28515625" style="20" bestFit="1" customWidth="1"/>
    <col min="7" max="15" width="9.42578125" style="20" bestFit="1" customWidth="1"/>
    <col min="16" max="16" width="13.7109375" style="20" hidden="1" customWidth="1"/>
    <col min="17" max="17" width="11.5703125" customWidth="1"/>
  </cols>
  <sheetData>
    <row r="1" spans="1:17" ht="29.25" x14ac:dyDescent="0.25">
      <c r="B1" t="s">
        <v>167</v>
      </c>
      <c r="C1" s="11" t="s">
        <v>0</v>
      </c>
      <c r="D1" s="12" t="s">
        <v>168</v>
      </c>
      <c r="E1" s="12" t="s">
        <v>169</v>
      </c>
      <c r="F1" s="12" t="s">
        <v>170</v>
      </c>
      <c r="G1" s="12" t="s">
        <v>171</v>
      </c>
      <c r="H1" s="12" t="s">
        <v>172</v>
      </c>
      <c r="I1" s="12" t="s">
        <v>173</v>
      </c>
      <c r="J1" s="12" t="s">
        <v>174</v>
      </c>
      <c r="K1" s="12" t="s">
        <v>175</v>
      </c>
      <c r="L1" s="12" t="s">
        <v>176</v>
      </c>
      <c r="M1" s="12" t="s">
        <v>177</v>
      </c>
      <c r="N1" s="12" t="s">
        <v>178</v>
      </c>
      <c r="O1" s="12" t="s">
        <v>179</v>
      </c>
      <c r="P1" s="13" t="s">
        <v>180</v>
      </c>
    </row>
    <row r="3" spans="1:17" x14ac:dyDescent="0.25">
      <c r="A3" s="14" t="s">
        <v>2</v>
      </c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x14ac:dyDescent="0.25">
      <c r="A4" s="18" t="s">
        <v>3</v>
      </c>
      <c r="B4" s="18" t="s">
        <v>4</v>
      </c>
      <c r="C4" s="19">
        <f>'Budget Worksheet 2018'!D4</f>
        <v>968715</v>
      </c>
      <c r="D4" s="17">
        <f>ROUND(C4*80%,0)</f>
        <v>774972</v>
      </c>
      <c r="E4" s="17">
        <f>ROUND(C4*10%,0)</f>
        <v>96872</v>
      </c>
      <c r="F4" s="17">
        <f>ROUND(C4*5%,0)</f>
        <v>48436</v>
      </c>
      <c r="G4" s="17">
        <f>ROUND(C4*2.5%,0)</f>
        <v>24218</v>
      </c>
      <c r="H4" s="17">
        <f>ROUND(C4*1%,0)</f>
        <v>9687</v>
      </c>
      <c r="I4" s="17">
        <f>ROUND(C4*0.25%,0)</f>
        <v>2422</v>
      </c>
      <c r="J4" s="17">
        <f>ROUND(C4*0.25%,0)</f>
        <v>2422</v>
      </c>
      <c r="K4" s="17">
        <f>ROUND(C4*0.2%,0)</f>
        <v>1937</v>
      </c>
      <c r="L4" s="17">
        <f>ROUND(C4*0.2%,0)</f>
        <v>1937</v>
      </c>
      <c r="M4" s="17">
        <f>ROUND(C4*0.2%,0)</f>
        <v>1937</v>
      </c>
      <c r="N4" s="17">
        <f>ROUND(C4*0.2%,0)</f>
        <v>1937</v>
      </c>
      <c r="O4" s="17">
        <f>ROUND(C4*0.2%,0)</f>
        <v>1937</v>
      </c>
      <c r="P4" s="17">
        <f>SUM(D4:O4)</f>
        <v>968714</v>
      </c>
      <c r="Q4" s="20">
        <f xml:space="preserve"> SUM(L4:O4)</f>
        <v>7748</v>
      </c>
    </row>
    <row r="5" spans="1:17" x14ac:dyDescent="0.25">
      <c r="A5" s="18" t="s">
        <v>5</v>
      </c>
      <c r="B5" s="18" t="s">
        <v>6</v>
      </c>
      <c r="C5" s="19">
        <f>'Budget Worksheet 2018'!D5</f>
        <v>500</v>
      </c>
      <c r="D5" s="17">
        <f>ROUND(C5*80%,0)</f>
        <v>400</v>
      </c>
      <c r="E5" s="17">
        <f>ROUND(C5*10%,0)</f>
        <v>50</v>
      </c>
      <c r="F5" s="17">
        <f>ROUND(C5*5%,0)</f>
        <v>25</v>
      </c>
      <c r="G5" s="17">
        <f>ROUND(C5*2.5%,0)</f>
        <v>13</v>
      </c>
      <c r="H5" s="17">
        <f>ROUND(C5*1%,0)</f>
        <v>5</v>
      </c>
      <c r="I5" s="17">
        <f>ROUND(C5*0.25%,0)</f>
        <v>1</v>
      </c>
      <c r="J5" s="17">
        <f>ROUND(C5*0.25%,0)</f>
        <v>1</v>
      </c>
      <c r="K5" s="17">
        <f>ROUND(C5*0.2%,0)</f>
        <v>1</v>
      </c>
      <c r="L5" s="17">
        <f>ROUND(C5*0.2%,0)</f>
        <v>1</v>
      </c>
      <c r="M5" s="17">
        <f>ROUND(C5*0.2%,0)</f>
        <v>1</v>
      </c>
      <c r="N5" s="17">
        <f>ROUND(C5*0.2%,0)</f>
        <v>1</v>
      </c>
      <c r="O5" s="17">
        <f>ROUND(C5*0.2%,0)</f>
        <v>1</v>
      </c>
      <c r="P5" s="17">
        <f>SUM(D5:O5)</f>
        <v>500</v>
      </c>
    </row>
    <row r="6" spans="1:17" x14ac:dyDescent="0.25">
      <c r="A6" s="21"/>
      <c r="B6" s="21"/>
      <c r="C6" s="2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 x14ac:dyDescent="0.25">
      <c r="A7" s="14" t="s">
        <v>7</v>
      </c>
      <c r="B7" s="14" t="s">
        <v>8</v>
      </c>
      <c r="C7" s="23">
        <f>SUM(C4:C6)</f>
        <v>969215</v>
      </c>
      <c r="D7" s="24">
        <f t="shared" ref="D7:O7" si="0">SUM(D4:D6)</f>
        <v>775372</v>
      </c>
      <c r="E7" s="24">
        <f t="shared" si="0"/>
        <v>96922</v>
      </c>
      <c r="F7" s="24">
        <f t="shared" si="0"/>
        <v>48461</v>
      </c>
      <c r="G7" s="24">
        <f t="shared" si="0"/>
        <v>24231</v>
      </c>
      <c r="H7" s="24">
        <f t="shared" si="0"/>
        <v>9692</v>
      </c>
      <c r="I7" s="24">
        <f t="shared" si="0"/>
        <v>2423</v>
      </c>
      <c r="J7" s="24">
        <f t="shared" si="0"/>
        <v>2423</v>
      </c>
      <c r="K7" s="24">
        <f t="shared" si="0"/>
        <v>1938</v>
      </c>
      <c r="L7" s="24">
        <f t="shared" si="0"/>
        <v>1938</v>
      </c>
      <c r="M7" s="24">
        <f t="shared" si="0"/>
        <v>1938</v>
      </c>
      <c r="N7" s="24">
        <f t="shared" si="0"/>
        <v>1938</v>
      </c>
      <c r="O7" s="24">
        <f t="shared" si="0"/>
        <v>1938</v>
      </c>
      <c r="P7" s="17">
        <f>SUM(D7:O7)</f>
        <v>969214</v>
      </c>
    </row>
    <row r="8" spans="1:17" x14ac:dyDescent="0.25">
      <c r="A8" s="21"/>
      <c r="B8" s="21"/>
      <c r="C8" s="2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x14ac:dyDescent="0.25">
      <c r="A9" s="14" t="s">
        <v>9</v>
      </c>
      <c r="B9" s="15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7" x14ac:dyDescent="0.25">
      <c r="A10" s="18" t="s">
        <v>10</v>
      </c>
      <c r="B10" s="18" t="s">
        <v>11</v>
      </c>
      <c r="C10" s="19">
        <f>'Budget Worksheet 2018'!D10</f>
        <v>1200</v>
      </c>
      <c r="D10" s="17">
        <f>ROUND($C$10/12,0)</f>
        <v>100</v>
      </c>
      <c r="E10" s="17">
        <f t="shared" ref="E10:O10" si="1">ROUND($C$10/12,0)</f>
        <v>100</v>
      </c>
      <c r="F10" s="17">
        <f t="shared" si="1"/>
        <v>100</v>
      </c>
      <c r="G10" s="17">
        <f t="shared" si="1"/>
        <v>100</v>
      </c>
      <c r="H10" s="17">
        <f t="shared" si="1"/>
        <v>100</v>
      </c>
      <c r="I10" s="17">
        <f t="shared" si="1"/>
        <v>100</v>
      </c>
      <c r="J10" s="17">
        <f t="shared" si="1"/>
        <v>100</v>
      </c>
      <c r="K10" s="17">
        <f t="shared" si="1"/>
        <v>100</v>
      </c>
      <c r="L10" s="17">
        <f t="shared" si="1"/>
        <v>100</v>
      </c>
      <c r="M10" s="17">
        <f t="shared" si="1"/>
        <v>100</v>
      </c>
      <c r="N10" s="17">
        <f t="shared" si="1"/>
        <v>100</v>
      </c>
      <c r="O10" s="17">
        <f t="shared" si="1"/>
        <v>100</v>
      </c>
      <c r="P10" s="17">
        <f>SUM(D10:O10)</f>
        <v>1200</v>
      </c>
    </row>
    <row r="11" spans="1:17" x14ac:dyDescent="0.25">
      <c r="A11" s="18" t="s">
        <v>14</v>
      </c>
      <c r="B11" s="18" t="s">
        <v>13</v>
      </c>
      <c r="C11" s="19">
        <f>'Budget Worksheet 2018'!D11</f>
        <v>20</v>
      </c>
      <c r="D11" s="17">
        <f t="shared" ref="D11:N11" si="2">ROUND($C$11/12,0)</f>
        <v>2</v>
      </c>
      <c r="E11" s="17">
        <f t="shared" si="2"/>
        <v>2</v>
      </c>
      <c r="F11" s="17">
        <f t="shared" si="2"/>
        <v>2</v>
      </c>
      <c r="G11" s="17">
        <f t="shared" si="2"/>
        <v>2</v>
      </c>
      <c r="H11" s="17">
        <f t="shared" si="2"/>
        <v>2</v>
      </c>
      <c r="I11" s="17">
        <f t="shared" si="2"/>
        <v>2</v>
      </c>
      <c r="J11" s="17">
        <f t="shared" si="2"/>
        <v>2</v>
      </c>
      <c r="K11" s="17">
        <f t="shared" si="2"/>
        <v>2</v>
      </c>
      <c r="L11" s="17">
        <f t="shared" si="2"/>
        <v>2</v>
      </c>
      <c r="M11" s="17">
        <f t="shared" si="2"/>
        <v>2</v>
      </c>
      <c r="N11" s="17">
        <f t="shared" si="2"/>
        <v>2</v>
      </c>
      <c r="O11" s="17">
        <f>ROUND($C$11/12,0)+4</f>
        <v>6</v>
      </c>
      <c r="P11" s="17">
        <f>SUM(D11:O11)</f>
        <v>28</v>
      </c>
    </row>
    <row r="12" spans="1:17" x14ac:dyDescent="0.25">
      <c r="A12" s="7" t="s">
        <v>12</v>
      </c>
      <c r="B12" s="7" t="s">
        <v>15</v>
      </c>
      <c r="C12" s="19">
        <f>'Budget Worksheet 2018'!D12</f>
        <v>400</v>
      </c>
      <c r="D12" s="17">
        <f>ROUND($C$12/12,0)</f>
        <v>33</v>
      </c>
      <c r="E12" s="17">
        <f t="shared" ref="E12:K12" si="3">ROUND($C$12/12,0)</f>
        <v>33</v>
      </c>
      <c r="F12" s="17">
        <f t="shared" si="3"/>
        <v>33</v>
      </c>
      <c r="G12" s="17">
        <f t="shared" si="3"/>
        <v>33</v>
      </c>
      <c r="H12" s="17">
        <f t="shared" si="3"/>
        <v>33</v>
      </c>
      <c r="I12" s="17">
        <f t="shared" si="3"/>
        <v>33</v>
      </c>
      <c r="J12" s="17">
        <f t="shared" si="3"/>
        <v>33</v>
      </c>
      <c r="K12" s="17">
        <f t="shared" si="3"/>
        <v>33</v>
      </c>
      <c r="L12" s="17">
        <f>ROUND($C$12/12,0)-1</f>
        <v>32</v>
      </c>
      <c r="M12" s="17">
        <f>ROUND($C$12/12,0)-1</f>
        <v>32</v>
      </c>
      <c r="N12" s="17">
        <f>ROUND($C$12/12,0)-1</f>
        <v>32</v>
      </c>
      <c r="O12" s="17">
        <f>ROUND($C$12/12,0)-1</f>
        <v>32</v>
      </c>
      <c r="P12" s="17">
        <f>SUM(D12:O12)</f>
        <v>392</v>
      </c>
    </row>
    <row r="13" spans="1:17" x14ac:dyDescent="0.25">
      <c r="A13" s="18"/>
      <c r="B13" s="18" t="s">
        <v>17</v>
      </c>
      <c r="C13" s="19" t="e">
        <f>'Budget Worksheet 2018'!#REF!</f>
        <v>#REF!</v>
      </c>
      <c r="D13" s="17" t="e">
        <f>ROUND(C13*2%,0)</f>
        <v>#REF!</v>
      </c>
      <c r="E13" s="17" t="e">
        <f>ROUND(C13*25%,0)</f>
        <v>#REF!</v>
      </c>
      <c r="F13" s="17" t="e">
        <f>ROUND(C13*30%,0)</f>
        <v>#REF!</v>
      </c>
      <c r="G13" s="17" t="e">
        <f>ROUND(C13*3%,0)</f>
        <v>#REF!</v>
      </c>
      <c r="H13" s="17" t="e">
        <f>ROUND(C13*20%,0)</f>
        <v>#REF!</v>
      </c>
      <c r="I13" s="17" t="e">
        <f>ROUND(C13*3%,0)</f>
        <v>#REF!</v>
      </c>
      <c r="J13" s="17" t="e">
        <f>ROUND(C13*2%,0)</f>
        <v>#REF!</v>
      </c>
      <c r="K13" s="17" t="e">
        <f>ROUND(C13*3%,0)</f>
        <v>#REF!</v>
      </c>
      <c r="L13" s="17" t="e">
        <f>ROUND(C13*3%,0)</f>
        <v>#REF!</v>
      </c>
      <c r="M13" s="17" t="e">
        <f>ROUND(C13*3%,0)</f>
        <v>#REF!</v>
      </c>
      <c r="N13" s="17" t="e">
        <f>ROUND(C13*3%,0)</f>
        <v>#REF!</v>
      </c>
      <c r="O13" s="17" t="e">
        <f>ROUND(C13*3%,0)</f>
        <v>#REF!</v>
      </c>
      <c r="P13" s="17" t="e">
        <f t="shared" ref="P13:P82" si="4">SUM(D13:O13)</f>
        <v>#REF!</v>
      </c>
    </row>
    <row r="14" spans="1:17" x14ac:dyDescent="0.25">
      <c r="A14" s="18" t="s">
        <v>18</v>
      </c>
      <c r="B14" s="18" t="s">
        <v>19</v>
      </c>
      <c r="C14" s="19">
        <f>'Budget Worksheet 2018'!D13</f>
        <v>5000</v>
      </c>
      <c r="D14" s="17">
        <f>ROUND($C$14/12,0)</f>
        <v>417</v>
      </c>
      <c r="E14" s="17">
        <f t="shared" ref="E14:O14" si="5">ROUND($C$14/12,0)</f>
        <v>417</v>
      </c>
      <c r="F14" s="17">
        <f t="shared" si="5"/>
        <v>417</v>
      </c>
      <c r="G14" s="17">
        <f t="shared" si="5"/>
        <v>417</v>
      </c>
      <c r="H14" s="17">
        <f t="shared" si="5"/>
        <v>417</v>
      </c>
      <c r="I14" s="17">
        <f t="shared" si="5"/>
        <v>417</v>
      </c>
      <c r="J14" s="17">
        <f t="shared" si="5"/>
        <v>417</v>
      </c>
      <c r="K14" s="17">
        <f t="shared" si="5"/>
        <v>417</v>
      </c>
      <c r="L14" s="17">
        <f t="shared" si="5"/>
        <v>417</v>
      </c>
      <c r="M14" s="17">
        <f t="shared" si="5"/>
        <v>417</v>
      </c>
      <c r="N14" s="17">
        <f t="shared" si="5"/>
        <v>417</v>
      </c>
      <c r="O14" s="17">
        <f t="shared" si="5"/>
        <v>417</v>
      </c>
      <c r="P14" s="17">
        <f t="shared" si="4"/>
        <v>5004</v>
      </c>
    </row>
    <row r="15" spans="1:17" x14ac:dyDescent="0.25">
      <c r="A15" s="18" t="s">
        <v>20</v>
      </c>
      <c r="B15" s="18" t="s">
        <v>21</v>
      </c>
      <c r="C15" s="19">
        <f>'Budget Worksheet 2018'!D14</f>
        <v>7500</v>
      </c>
      <c r="D15" s="17">
        <f>ROUND($C$15/12,0)</f>
        <v>625</v>
      </c>
      <c r="E15" s="17">
        <f t="shared" ref="E15:M15" si="6">ROUND($C$15/12,0)</f>
        <v>625</v>
      </c>
      <c r="F15" s="17">
        <f t="shared" si="6"/>
        <v>625</v>
      </c>
      <c r="G15" s="17">
        <f t="shared" si="6"/>
        <v>625</v>
      </c>
      <c r="H15" s="17">
        <f t="shared" si="6"/>
        <v>625</v>
      </c>
      <c r="I15" s="17">
        <f t="shared" si="6"/>
        <v>625</v>
      </c>
      <c r="J15" s="17">
        <f t="shared" si="6"/>
        <v>625</v>
      </c>
      <c r="K15" s="17">
        <f t="shared" si="6"/>
        <v>625</v>
      </c>
      <c r="L15" s="17">
        <f t="shared" si="6"/>
        <v>625</v>
      </c>
      <c r="M15" s="17">
        <f t="shared" si="6"/>
        <v>625</v>
      </c>
      <c r="N15" s="17">
        <v>210</v>
      </c>
      <c r="O15" s="17">
        <v>210</v>
      </c>
      <c r="P15" s="17">
        <f t="shared" si="4"/>
        <v>6670</v>
      </c>
    </row>
    <row r="16" spans="1:17" x14ac:dyDescent="0.25">
      <c r="A16" s="18" t="s">
        <v>22</v>
      </c>
      <c r="B16" s="18" t="s">
        <v>23</v>
      </c>
      <c r="C16" s="19">
        <f>'Budget Worksheet 2018'!D15</f>
        <v>2500</v>
      </c>
      <c r="D16" s="17">
        <f>ROUND($C$16/12,0)</f>
        <v>208</v>
      </c>
      <c r="E16" s="17">
        <f t="shared" ref="E16:O16" si="7">ROUND($C$16/12,0)</f>
        <v>208</v>
      </c>
      <c r="F16" s="17">
        <f t="shared" si="7"/>
        <v>208</v>
      </c>
      <c r="G16" s="17">
        <f t="shared" si="7"/>
        <v>208</v>
      </c>
      <c r="H16" s="17">
        <f t="shared" si="7"/>
        <v>208</v>
      </c>
      <c r="I16" s="17">
        <f t="shared" si="7"/>
        <v>208</v>
      </c>
      <c r="J16" s="17">
        <f t="shared" si="7"/>
        <v>208</v>
      </c>
      <c r="K16" s="17">
        <f t="shared" si="7"/>
        <v>208</v>
      </c>
      <c r="L16" s="17">
        <f t="shared" si="7"/>
        <v>208</v>
      </c>
      <c r="M16" s="17">
        <f t="shared" si="7"/>
        <v>208</v>
      </c>
      <c r="N16" s="17">
        <f t="shared" si="7"/>
        <v>208</v>
      </c>
      <c r="O16" s="17">
        <f t="shared" si="7"/>
        <v>208</v>
      </c>
      <c r="P16" s="17">
        <f t="shared" si="4"/>
        <v>2496</v>
      </c>
    </row>
    <row r="17" spans="1:16" x14ac:dyDescent="0.25">
      <c r="A17" s="18" t="s">
        <v>24</v>
      </c>
      <c r="B17" s="18" t="s">
        <v>25</v>
      </c>
      <c r="C17" s="19">
        <f>'Budget Worksheet 2018'!D16</f>
        <v>9000</v>
      </c>
      <c r="D17" s="17">
        <f>ROUND($C$17/12,0)</f>
        <v>750</v>
      </c>
      <c r="E17" s="17">
        <f t="shared" ref="E17:O17" si="8">ROUND($C$17/12,0)</f>
        <v>750</v>
      </c>
      <c r="F17" s="17">
        <f t="shared" si="8"/>
        <v>750</v>
      </c>
      <c r="G17" s="17">
        <f t="shared" si="8"/>
        <v>750</v>
      </c>
      <c r="H17" s="17">
        <f t="shared" si="8"/>
        <v>750</v>
      </c>
      <c r="I17" s="17">
        <f t="shared" si="8"/>
        <v>750</v>
      </c>
      <c r="J17" s="17">
        <f t="shared" si="8"/>
        <v>750</v>
      </c>
      <c r="K17" s="17">
        <f t="shared" si="8"/>
        <v>750</v>
      </c>
      <c r="L17" s="17">
        <f t="shared" si="8"/>
        <v>750</v>
      </c>
      <c r="M17" s="17">
        <f t="shared" si="8"/>
        <v>750</v>
      </c>
      <c r="N17" s="17">
        <f t="shared" si="8"/>
        <v>750</v>
      </c>
      <c r="O17" s="17">
        <f t="shared" si="8"/>
        <v>750</v>
      </c>
      <c r="P17" s="17">
        <f>SUM(D17:O17)</f>
        <v>9000</v>
      </c>
    </row>
    <row r="18" spans="1:16" x14ac:dyDescent="0.25">
      <c r="A18" s="18" t="s">
        <v>26</v>
      </c>
      <c r="B18" s="18" t="s">
        <v>27</v>
      </c>
      <c r="C18" s="19">
        <f>'Budget Worksheet 2018'!D17</f>
        <v>1200</v>
      </c>
      <c r="D18" s="17">
        <f>ROUND($C$18/12,0)</f>
        <v>100</v>
      </c>
      <c r="E18" s="17">
        <f t="shared" ref="E18:N18" si="9">ROUND($C$18/12,0)</f>
        <v>100</v>
      </c>
      <c r="F18" s="17">
        <f t="shared" si="9"/>
        <v>100</v>
      </c>
      <c r="G18" s="17">
        <f t="shared" si="9"/>
        <v>100</v>
      </c>
      <c r="H18" s="17">
        <f t="shared" si="9"/>
        <v>100</v>
      </c>
      <c r="I18" s="17">
        <f t="shared" si="9"/>
        <v>100</v>
      </c>
      <c r="J18" s="17">
        <f t="shared" si="9"/>
        <v>100</v>
      </c>
      <c r="K18" s="17">
        <f t="shared" si="9"/>
        <v>100</v>
      </c>
      <c r="L18" s="17">
        <f t="shared" si="9"/>
        <v>100</v>
      </c>
      <c r="M18" s="17">
        <f t="shared" si="9"/>
        <v>100</v>
      </c>
      <c r="N18" s="17">
        <f t="shared" si="9"/>
        <v>100</v>
      </c>
      <c r="O18" s="17">
        <f>ROUND($C$18/12,0)-4</f>
        <v>96</v>
      </c>
      <c r="P18" s="17">
        <f t="shared" si="4"/>
        <v>1196</v>
      </c>
    </row>
    <row r="19" spans="1:16" x14ac:dyDescent="0.25">
      <c r="A19" s="21"/>
      <c r="B19" s="21"/>
      <c r="C19" s="2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5">
      <c r="A20" s="21"/>
      <c r="B20" s="21"/>
      <c r="C20" s="2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25">
      <c r="A21" s="14" t="s">
        <v>7</v>
      </c>
      <c r="B21" s="14" t="s">
        <v>28</v>
      </c>
      <c r="C21" s="25" t="e">
        <f>SUM(C10:C20)</f>
        <v>#REF!</v>
      </c>
      <c r="D21" s="17" t="e">
        <f>SUM(D10:D18)</f>
        <v>#REF!</v>
      </c>
      <c r="E21" s="17" t="e">
        <f t="shared" ref="E21:O21" si="10">SUM(E10:E18)</f>
        <v>#REF!</v>
      </c>
      <c r="F21" s="17" t="e">
        <f t="shared" si="10"/>
        <v>#REF!</v>
      </c>
      <c r="G21" s="17" t="e">
        <f t="shared" si="10"/>
        <v>#REF!</v>
      </c>
      <c r="H21" s="17" t="e">
        <f t="shared" si="10"/>
        <v>#REF!</v>
      </c>
      <c r="I21" s="17" t="e">
        <f t="shared" si="10"/>
        <v>#REF!</v>
      </c>
      <c r="J21" s="17" t="e">
        <f t="shared" si="10"/>
        <v>#REF!</v>
      </c>
      <c r="K21" s="17" t="e">
        <f t="shared" si="10"/>
        <v>#REF!</v>
      </c>
      <c r="L21" s="17" t="e">
        <f t="shared" si="10"/>
        <v>#REF!</v>
      </c>
      <c r="M21" s="17" t="e">
        <f t="shared" si="10"/>
        <v>#REF!</v>
      </c>
      <c r="N21" s="17" t="e">
        <f t="shared" si="10"/>
        <v>#REF!</v>
      </c>
      <c r="O21" s="17" t="e">
        <f t="shared" si="10"/>
        <v>#REF!</v>
      </c>
      <c r="P21" s="17" t="e">
        <f t="shared" si="4"/>
        <v>#REF!</v>
      </c>
    </row>
    <row r="22" spans="1:16" x14ac:dyDescent="0.25">
      <c r="A22" s="21"/>
      <c r="B22" s="21"/>
      <c r="C22" s="2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25">
      <c r="A23" s="21"/>
      <c r="B23" s="21"/>
      <c r="C23" s="2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25">
      <c r="A24" s="14" t="s">
        <v>7</v>
      </c>
      <c r="B24" s="14" t="s">
        <v>29</v>
      </c>
      <c r="C24" s="23" t="e">
        <f>-(ROUND(-C7+-C21, 5))</f>
        <v>#REF!</v>
      </c>
      <c r="D24" s="17" t="e">
        <f t="shared" ref="D24:O24" si="11">D7+D21</f>
        <v>#REF!</v>
      </c>
      <c r="E24" s="17" t="e">
        <f t="shared" si="11"/>
        <v>#REF!</v>
      </c>
      <c r="F24" s="17" t="e">
        <f t="shared" si="11"/>
        <v>#REF!</v>
      </c>
      <c r="G24" s="17" t="e">
        <f t="shared" si="11"/>
        <v>#REF!</v>
      </c>
      <c r="H24" s="17" t="e">
        <f t="shared" si="11"/>
        <v>#REF!</v>
      </c>
      <c r="I24" s="17" t="e">
        <f t="shared" si="11"/>
        <v>#REF!</v>
      </c>
      <c r="J24" s="17" t="e">
        <f t="shared" si="11"/>
        <v>#REF!</v>
      </c>
      <c r="K24" s="17" t="e">
        <f t="shared" si="11"/>
        <v>#REF!</v>
      </c>
      <c r="L24" s="17" t="e">
        <f t="shared" si="11"/>
        <v>#REF!</v>
      </c>
      <c r="M24" s="17" t="e">
        <f t="shared" si="11"/>
        <v>#REF!</v>
      </c>
      <c r="N24" s="17" t="e">
        <f t="shared" si="11"/>
        <v>#REF!</v>
      </c>
      <c r="O24" s="17" t="e">
        <f t="shared" si="11"/>
        <v>#REF!</v>
      </c>
      <c r="P24" s="17" t="e">
        <f t="shared" si="4"/>
        <v>#REF!</v>
      </c>
    </row>
    <row r="25" spans="1:16" x14ac:dyDescent="0.25">
      <c r="A25" s="21"/>
      <c r="B25" s="21"/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5.75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14" t="s">
        <v>31</v>
      </c>
      <c r="B27" s="15"/>
      <c r="C27" s="25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18" t="s">
        <v>32</v>
      </c>
      <c r="B28" s="18" t="s">
        <v>33</v>
      </c>
      <c r="C28" s="19">
        <f>'[1]Budget Worksheet 2017'!H32</f>
        <v>1000</v>
      </c>
      <c r="D28" s="30">
        <f>ROUND($C$28/12,0)</f>
        <v>83</v>
      </c>
      <c r="E28" s="30">
        <f t="shared" ref="E28:N28" si="12">ROUND($C$28/12,0)</f>
        <v>83</v>
      </c>
      <c r="F28" s="30">
        <f t="shared" si="12"/>
        <v>83</v>
      </c>
      <c r="G28" s="30">
        <f t="shared" si="12"/>
        <v>83</v>
      </c>
      <c r="H28" s="30">
        <f t="shared" si="12"/>
        <v>83</v>
      </c>
      <c r="I28" s="30">
        <f t="shared" si="12"/>
        <v>83</v>
      </c>
      <c r="J28" s="30">
        <f t="shared" si="12"/>
        <v>83</v>
      </c>
      <c r="K28" s="30">
        <f t="shared" si="12"/>
        <v>83</v>
      </c>
      <c r="L28" s="30">
        <f t="shared" si="12"/>
        <v>83</v>
      </c>
      <c r="M28" s="30">
        <f t="shared" si="12"/>
        <v>83</v>
      </c>
      <c r="N28" s="30">
        <f t="shared" si="12"/>
        <v>83</v>
      </c>
      <c r="O28" s="30">
        <f>ROUND($C$28/12,0)+4</f>
        <v>87</v>
      </c>
      <c r="P28" s="17">
        <f t="shared" si="4"/>
        <v>1000</v>
      </c>
    </row>
    <row r="29" spans="1:16" x14ac:dyDescent="0.25">
      <c r="A29" s="7" t="s">
        <v>34</v>
      </c>
      <c r="B29" s="7" t="s">
        <v>35</v>
      </c>
      <c r="C29" s="19">
        <f>'[1]Budget Worksheet 2017'!H33</f>
        <v>250</v>
      </c>
      <c r="D29" s="30">
        <f t="shared" ref="D29:N29" si="13">ROUND($C$29/12,0)</f>
        <v>21</v>
      </c>
      <c r="E29" s="30">
        <f t="shared" si="13"/>
        <v>21</v>
      </c>
      <c r="F29" s="30">
        <f t="shared" si="13"/>
        <v>21</v>
      </c>
      <c r="G29" s="30">
        <f t="shared" si="13"/>
        <v>21</v>
      </c>
      <c r="H29" s="30">
        <f t="shared" si="13"/>
        <v>21</v>
      </c>
      <c r="I29" s="30">
        <f t="shared" si="13"/>
        <v>21</v>
      </c>
      <c r="J29" s="30">
        <f t="shared" si="13"/>
        <v>21</v>
      </c>
      <c r="K29" s="30">
        <f t="shared" si="13"/>
        <v>21</v>
      </c>
      <c r="L29" s="30">
        <f t="shared" si="13"/>
        <v>21</v>
      </c>
      <c r="M29" s="30">
        <f t="shared" si="13"/>
        <v>21</v>
      </c>
      <c r="N29" s="30">
        <f t="shared" si="13"/>
        <v>21</v>
      </c>
      <c r="O29" s="30">
        <f>ROUND($C$29/12,0)-2</f>
        <v>19</v>
      </c>
      <c r="P29" s="17">
        <f t="shared" si="4"/>
        <v>250</v>
      </c>
    </row>
    <row r="30" spans="1:16" x14ac:dyDescent="0.25">
      <c r="A30" s="18" t="s">
        <v>38</v>
      </c>
      <c r="B30" s="18" t="s">
        <v>39</v>
      </c>
      <c r="C30" s="19">
        <f>'[1]Budget Worksheet 2017'!H34</f>
        <v>6000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6000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17">
        <f t="shared" si="4"/>
        <v>6000</v>
      </c>
    </row>
    <row r="31" spans="1:16" x14ac:dyDescent="0.25">
      <c r="A31" s="18" t="s">
        <v>40</v>
      </c>
      <c r="B31" s="18" t="s">
        <v>41</v>
      </c>
      <c r="C31" s="19">
        <f>'[1]Budget Worksheet 2017'!H36</f>
        <v>13287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>C31</f>
        <v>13287</v>
      </c>
      <c r="L31" s="30">
        <v>0</v>
      </c>
      <c r="M31" s="30">
        <v>0</v>
      </c>
      <c r="N31" s="30">
        <v>0</v>
      </c>
      <c r="O31" s="30">
        <v>0</v>
      </c>
      <c r="P31" s="17">
        <f t="shared" si="4"/>
        <v>13287</v>
      </c>
    </row>
    <row r="32" spans="1:16" x14ac:dyDescent="0.25">
      <c r="A32" s="18" t="s">
        <v>42</v>
      </c>
      <c r="B32" s="18" t="s">
        <v>43</v>
      </c>
      <c r="C32" s="19">
        <f>'[1]Budget Worksheet 2017'!H37</f>
        <v>23300</v>
      </c>
      <c r="D32" s="30">
        <f>ROUND($C$32/12,0)</f>
        <v>1942</v>
      </c>
      <c r="E32" s="30">
        <f t="shared" ref="E32:N32" si="14">ROUND($C$32/12,0)</f>
        <v>1942</v>
      </c>
      <c r="F32" s="30">
        <f t="shared" si="14"/>
        <v>1942</v>
      </c>
      <c r="G32" s="30">
        <f t="shared" si="14"/>
        <v>1942</v>
      </c>
      <c r="H32" s="30">
        <f t="shared" si="14"/>
        <v>1942</v>
      </c>
      <c r="I32" s="30">
        <f t="shared" si="14"/>
        <v>1942</v>
      </c>
      <c r="J32" s="30">
        <f t="shared" si="14"/>
        <v>1942</v>
      </c>
      <c r="K32" s="30">
        <f t="shared" si="14"/>
        <v>1942</v>
      </c>
      <c r="L32" s="30">
        <f t="shared" si="14"/>
        <v>1942</v>
      </c>
      <c r="M32" s="30">
        <f t="shared" si="14"/>
        <v>1942</v>
      </c>
      <c r="N32" s="30">
        <f t="shared" si="14"/>
        <v>1942</v>
      </c>
      <c r="O32" s="30">
        <f>ROUND($C$32/12,0)-4</f>
        <v>1938</v>
      </c>
      <c r="P32" s="17">
        <f t="shared" si="4"/>
        <v>23300</v>
      </c>
    </row>
    <row r="33" spans="1:16" x14ac:dyDescent="0.25">
      <c r="A33" s="18" t="s">
        <v>44</v>
      </c>
      <c r="B33" s="18" t="s">
        <v>45</v>
      </c>
      <c r="C33" s="19">
        <f>'[1]Budget Worksheet 2017'!H38</f>
        <v>59610</v>
      </c>
      <c r="D33" s="30">
        <f>ROUND($C$33/12,0)</f>
        <v>4968</v>
      </c>
      <c r="E33" s="30">
        <f t="shared" ref="E33:N33" si="15">ROUND($C$33/12,0)</f>
        <v>4968</v>
      </c>
      <c r="F33" s="30">
        <f t="shared" si="15"/>
        <v>4968</v>
      </c>
      <c r="G33" s="30">
        <f t="shared" si="15"/>
        <v>4968</v>
      </c>
      <c r="H33" s="30">
        <f t="shared" si="15"/>
        <v>4968</v>
      </c>
      <c r="I33" s="30">
        <f t="shared" si="15"/>
        <v>4968</v>
      </c>
      <c r="J33" s="30">
        <f t="shared" si="15"/>
        <v>4968</v>
      </c>
      <c r="K33" s="30">
        <f t="shared" si="15"/>
        <v>4968</v>
      </c>
      <c r="L33" s="30">
        <f t="shared" si="15"/>
        <v>4968</v>
      </c>
      <c r="M33" s="30">
        <f t="shared" si="15"/>
        <v>4968</v>
      </c>
      <c r="N33" s="30">
        <f t="shared" si="15"/>
        <v>4968</v>
      </c>
      <c r="O33" s="30">
        <f>ROUND($C$33/12,0)-6</f>
        <v>4962</v>
      </c>
      <c r="P33" s="17">
        <f t="shared" si="4"/>
        <v>59610</v>
      </c>
    </row>
    <row r="34" spans="1:16" x14ac:dyDescent="0.25">
      <c r="A34" s="7" t="s">
        <v>46</v>
      </c>
      <c r="B34" s="7" t="s">
        <v>47</v>
      </c>
      <c r="C34" s="19">
        <f>'[1]Budget Worksheet 2017'!H39</f>
        <v>5000</v>
      </c>
      <c r="D34" s="30">
        <f>ROUND($C$34/12,0)</f>
        <v>417</v>
      </c>
      <c r="E34" s="30">
        <f t="shared" ref="E34:N34" si="16">ROUND($C$34/12,0)</f>
        <v>417</v>
      </c>
      <c r="F34" s="30">
        <f t="shared" si="16"/>
        <v>417</v>
      </c>
      <c r="G34" s="30">
        <f t="shared" si="16"/>
        <v>417</v>
      </c>
      <c r="H34" s="30">
        <f t="shared" si="16"/>
        <v>417</v>
      </c>
      <c r="I34" s="30">
        <f t="shared" si="16"/>
        <v>417</v>
      </c>
      <c r="J34" s="30">
        <f t="shared" si="16"/>
        <v>417</v>
      </c>
      <c r="K34" s="30">
        <f t="shared" si="16"/>
        <v>417</v>
      </c>
      <c r="L34" s="30">
        <f t="shared" si="16"/>
        <v>417</v>
      </c>
      <c r="M34" s="30">
        <f t="shared" si="16"/>
        <v>417</v>
      </c>
      <c r="N34" s="30">
        <f t="shared" si="16"/>
        <v>417</v>
      </c>
      <c r="O34" s="30">
        <f>ROUND($C$34/12,0)-4</f>
        <v>413</v>
      </c>
      <c r="P34" s="17">
        <f t="shared" si="4"/>
        <v>5000</v>
      </c>
    </row>
    <row r="35" spans="1:16" x14ac:dyDescent="0.25">
      <c r="A35" s="18" t="s">
        <v>48</v>
      </c>
      <c r="B35" s="18" t="s">
        <v>49</v>
      </c>
      <c r="C35" s="19">
        <f>'[1]Budget Worksheet 2017'!H40</f>
        <v>750</v>
      </c>
      <c r="D35" s="30">
        <f>ROUND($C$35/12,0)</f>
        <v>63</v>
      </c>
      <c r="E35" s="30">
        <f t="shared" ref="E35:M35" si="17">ROUND($C$35/12,0)</f>
        <v>63</v>
      </c>
      <c r="F35" s="30">
        <f t="shared" si="17"/>
        <v>63</v>
      </c>
      <c r="G35" s="30">
        <f t="shared" si="17"/>
        <v>63</v>
      </c>
      <c r="H35" s="30">
        <f t="shared" si="17"/>
        <v>63</v>
      </c>
      <c r="I35" s="30">
        <f t="shared" si="17"/>
        <v>63</v>
      </c>
      <c r="J35" s="30">
        <f t="shared" si="17"/>
        <v>63</v>
      </c>
      <c r="K35" s="30">
        <f t="shared" si="17"/>
        <v>63</v>
      </c>
      <c r="L35" s="30">
        <f t="shared" si="17"/>
        <v>63</v>
      </c>
      <c r="M35" s="30">
        <f t="shared" si="17"/>
        <v>63</v>
      </c>
      <c r="N35" s="30">
        <v>60</v>
      </c>
      <c r="O35" s="30">
        <v>60</v>
      </c>
      <c r="P35" s="17">
        <f t="shared" si="4"/>
        <v>750</v>
      </c>
    </row>
    <row r="36" spans="1:16" x14ac:dyDescent="0.25">
      <c r="A36" s="18" t="s">
        <v>51</v>
      </c>
      <c r="B36" s="18" t="s">
        <v>52</v>
      </c>
      <c r="C36" s="19">
        <f>'[1]Budget Worksheet 2017'!H43</f>
        <v>7500</v>
      </c>
      <c r="D36" s="30">
        <f>ROUND($C$36/12,0)</f>
        <v>625</v>
      </c>
      <c r="E36" s="30">
        <f t="shared" ref="E36:O36" si="18">ROUND($C$36/12,0)</f>
        <v>625</v>
      </c>
      <c r="F36" s="30">
        <f t="shared" si="18"/>
        <v>625</v>
      </c>
      <c r="G36" s="30">
        <f t="shared" si="18"/>
        <v>625</v>
      </c>
      <c r="H36" s="30">
        <f t="shared" si="18"/>
        <v>625</v>
      </c>
      <c r="I36" s="30">
        <f t="shared" si="18"/>
        <v>625</v>
      </c>
      <c r="J36" s="30">
        <f t="shared" si="18"/>
        <v>625</v>
      </c>
      <c r="K36" s="30">
        <f t="shared" si="18"/>
        <v>625</v>
      </c>
      <c r="L36" s="30">
        <f t="shared" si="18"/>
        <v>625</v>
      </c>
      <c r="M36" s="30">
        <f t="shared" si="18"/>
        <v>625</v>
      </c>
      <c r="N36" s="30">
        <f t="shared" si="18"/>
        <v>625</v>
      </c>
      <c r="O36" s="30">
        <f t="shared" si="18"/>
        <v>625</v>
      </c>
      <c r="P36" s="17">
        <f t="shared" si="4"/>
        <v>7500</v>
      </c>
    </row>
    <row r="37" spans="1:16" x14ac:dyDescent="0.25">
      <c r="A37" s="18" t="s">
        <v>53</v>
      </c>
      <c r="B37" s="18" t="s">
        <v>181</v>
      </c>
      <c r="C37" s="19">
        <f>'[1]Budget Worksheet 2017'!H44</f>
        <v>2000</v>
      </c>
      <c r="D37" s="30">
        <f>ROUND($C$37/12,0)</f>
        <v>167</v>
      </c>
      <c r="E37" s="30">
        <f t="shared" ref="E37:N37" si="19">ROUND($C$37/12,0)</f>
        <v>167</v>
      </c>
      <c r="F37" s="30">
        <f t="shared" si="19"/>
        <v>167</v>
      </c>
      <c r="G37" s="30">
        <f t="shared" si="19"/>
        <v>167</v>
      </c>
      <c r="H37" s="30">
        <f t="shared" si="19"/>
        <v>167</v>
      </c>
      <c r="I37" s="30">
        <f t="shared" si="19"/>
        <v>167</v>
      </c>
      <c r="J37" s="30">
        <f t="shared" si="19"/>
        <v>167</v>
      </c>
      <c r="K37" s="30">
        <f t="shared" si="19"/>
        <v>167</v>
      </c>
      <c r="L37" s="30">
        <f t="shared" si="19"/>
        <v>167</v>
      </c>
      <c r="M37" s="30">
        <f t="shared" si="19"/>
        <v>167</v>
      </c>
      <c r="N37" s="30">
        <f t="shared" si="19"/>
        <v>167</v>
      </c>
      <c r="O37" s="30">
        <f>ROUND($C$37/12,0)-4</f>
        <v>163</v>
      </c>
      <c r="P37" s="17">
        <f t="shared" si="4"/>
        <v>2000</v>
      </c>
    </row>
    <row r="38" spans="1:16" x14ac:dyDescent="0.25">
      <c r="A38" s="7" t="s">
        <v>55</v>
      </c>
      <c r="B38" s="7" t="s">
        <v>56</v>
      </c>
      <c r="C38" s="19">
        <f>'[1]Budget Worksheet 2017'!H45</f>
        <v>8</v>
      </c>
      <c r="D38" s="30">
        <v>8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7">
        <f t="shared" si="4"/>
        <v>8</v>
      </c>
    </row>
    <row r="39" spans="1:16" x14ac:dyDescent="0.25">
      <c r="A39" s="18" t="s">
        <v>57</v>
      </c>
      <c r="B39" s="18" t="s">
        <v>58</v>
      </c>
      <c r="C39" s="19">
        <f>'[1]Budget Worksheet 2017'!H46</f>
        <v>41163</v>
      </c>
      <c r="D39" s="30">
        <v>0</v>
      </c>
      <c r="E39" s="30">
        <v>0</v>
      </c>
      <c r="F39" s="30">
        <f>C39</f>
        <v>41163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7">
        <f t="shared" si="4"/>
        <v>41163</v>
      </c>
    </row>
    <row r="40" spans="1:16" x14ac:dyDescent="0.25">
      <c r="A40" s="21"/>
      <c r="B40" s="21"/>
      <c r="C40" s="2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5">
      <c r="A41" s="21"/>
      <c r="B41" s="21"/>
      <c r="C41" s="22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4" t="s">
        <v>7</v>
      </c>
      <c r="B42" s="14" t="s">
        <v>59</v>
      </c>
      <c r="C42" s="23">
        <f>SUM(C28:C40)</f>
        <v>159868</v>
      </c>
      <c r="D42" s="24">
        <f>SUM(D28:D40)</f>
        <v>8294</v>
      </c>
      <c r="E42" s="24">
        <f t="shared" ref="E42:O42" si="20">SUM(E28:E40)</f>
        <v>8286</v>
      </c>
      <c r="F42" s="24">
        <f t="shared" si="20"/>
        <v>49449</v>
      </c>
      <c r="G42" s="24">
        <f t="shared" si="20"/>
        <v>8286</v>
      </c>
      <c r="H42" s="24">
        <f t="shared" si="20"/>
        <v>8286</v>
      </c>
      <c r="I42" s="24">
        <f t="shared" si="20"/>
        <v>14286</v>
      </c>
      <c r="J42" s="24">
        <f t="shared" si="20"/>
        <v>8286</v>
      </c>
      <c r="K42" s="24">
        <f t="shared" si="20"/>
        <v>21573</v>
      </c>
      <c r="L42" s="24">
        <f t="shared" si="20"/>
        <v>8286</v>
      </c>
      <c r="M42" s="24">
        <f t="shared" si="20"/>
        <v>8286</v>
      </c>
      <c r="N42" s="24">
        <f t="shared" si="20"/>
        <v>8283</v>
      </c>
      <c r="O42" s="24">
        <f t="shared" si="20"/>
        <v>8267</v>
      </c>
      <c r="P42" s="17">
        <f>SUM(D42:O42)</f>
        <v>159868</v>
      </c>
    </row>
    <row r="43" spans="1:16" x14ac:dyDescent="0.25">
      <c r="A43" s="21"/>
      <c r="B43" s="21"/>
      <c r="C43" s="22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4" t="s">
        <v>60</v>
      </c>
      <c r="B44" s="15"/>
      <c r="C44" s="2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8" t="s">
        <v>61</v>
      </c>
      <c r="B45" s="18" t="s">
        <v>62</v>
      </c>
      <c r="C45" s="19">
        <f>'[1]Budget Worksheet 2017'!H52</f>
        <v>5000</v>
      </c>
      <c r="D45" s="17">
        <f>ROUND($C$45/12,0)</f>
        <v>417</v>
      </c>
      <c r="E45" s="17">
        <f t="shared" ref="E45:N45" si="21">ROUND($C$45/12,0)</f>
        <v>417</v>
      </c>
      <c r="F45" s="17">
        <f t="shared" si="21"/>
        <v>417</v>
      </c>
      <c r="G45" s="17">
        <f t="shared" si="21"/>
        <v>417</v>
      </c>
      <c r="H45" s="17">
        <f t="shared" si="21"/>
        <v>417</v>
      </c>
      <c r="I45" s="17">
        <f t="shared" si="21"/>
        <v>417</v>
      </c>
      <c r="J45" s="17">
        <f t="shared" si="21"/>
        <v>417</v>
      </c>
      <c r="K45" s="17">
        <f t="shared" si="21"/>
        <v>417</v>
      </c>
      <c r="L45" s="17">
        <f t="shared" si="21"/>
        <v>417</v>
      </c>
      <c r="M45" s="17">
        <f t="shared" si="21"/>
        <v>417</v>
      </c>
      <c r="N45" s="17">
        <f t="shared" si="21"/>
        <v>417</v>
      </c>
      <c r="O45" s="17">
        <f>ROUND($C$45/12,0)-4</f>
        <v>413</v>
      </c>
      <c r="P45" s="17">
        <f t="shared" si="4"/>
        <v>5000</v>
      </c>
    </row>
    <row r="46" spans="1:16" x14ac:dyDescent="0.25">
      <c r="A46" s="18" t="s">
        <v>63</v>
      </c>
      <c r="B46" s="18" t="s">
        <v>64</v>
      </c>
      <c r="C46" s="19">
        <f>'[1]Budget Worksheet 2017'!H53</f>
        <v>20000</v>
      </c>
      <c r="D46" s="17">
        <f>ROUND($C$46/12,0)</f>
        <v>1667</v>
      </c>
      <c r="E46" s="17">
        <f t="shared" ref="E46:N46" si="22">ROUND($C$46/12,0)</f>
        <v>1667</v>
      </c>
      <c r="F46" s="17">
        <f t="shared" si="22"/>
        <v>1667</v>
      </c>
      <c r="G46" s="17">
        <f t="shared" si="22"/>
        <v>1667</v>
      </c>
      <c r="H46" s="17">
        <f t="shared" si="22"/>
        <v>1667</v>
      </c>
      <c r="I46" s="17">
        <f t="shared" si="22"/>
        <v>1667</v>
      </c>
      <c r="J46" s="17">
        <f t="shared" si="22"/>
        <v>1667</v>
      </c>
      <c r="K46" s="17">
        <f t="shared" si="22"/>
        <v>1667</v>
      </c>
      <c r="L46" s="17">
        <f t="shared" si="22"/>
        <v>1667</v>
      </c>
      <c r="M46" s="17">
        <f t="shared" si="22"/>
        <v>1667</v>
      </c>
      <c r="N46" s="17">
        <f t="shared" si="22"/>
        <v>1667</v>
      </c>
      <c r="O46" s="17">
        <f>ROUND($C$46/12,0)-4</f>
        <v>1663</v>
      </c>
      <c r="P46" s="17">
        <f t="shared" si="4"/>
        <v>20000</v>
      </c>
    </row>
    <row r="47" spans="1:16" x14ac:dyDescent="0.25">
      <c r="A47" s="18" t="s">
        <v>65</v>
      </c>
      <c r="B47" s="18" t="s">
        <v>66</v>
      </c>
      <c r="C47" s="19">
        <f>'[1]Budget Worksheet 2017'!H54</f>
        <v>5000</v>
      </c>
      <c r="D47" s="17">
        <f>ROUND($C$47/12,0)</f>
        <v>417</v>
      </c>
      <c r="E47" s="17">
        <f t="shared" ref="E47:N47" si="23">ROUND($C$47/12,0)</f>
        <v>417</v>
      </c>
      <c r="F47" s="17">
        <f t="shared" si="23"/>
        <v>417</v>
      </c>
      <c r="G47" s="17">
        <f t="shared" si="23"/>
        <v>417</v>
      </c>
      <c r="H47" s="17">
        <f t="shared" si="23"/>
        <v>417</v>
      </c>
      <c r="I47" s="17">
        <f t="shared" si="23"/>
        <v>417</v>
      </c>
      <c r="J47" s="17">
        <f t="shared" si="23"/>
        <v>417</v>
      </c>
      <c r="K47" s="17">
        <f t="shared" si="23"/>
        <v>417</v>
      </c>
      <c r="L47" s="17">
        <f t="shared" si="23"/>
        <v>417</v>
      </c>
      <c r="M47" s="17">
        <f t="shared" si="23"/>
        <v>417</v>
      </c>
      <c r="N47" s="17">
        <f t="shared" si="23"/>
        <v>417</v>
      </c>
      <c r="O47" s="17">
        <f>ROUND($C$47/12,0)-4</f>
        <v>413</v>
      </c>
      <c r="P47" s="17">
        <f t="shared" si="4"/>
        <v>5000</v>
      </c>
    </row>
    <row r="48" spans="1:16" x14ac:dyDescent="0.25">
      <c r="A48" s="21"/>
      <c r="B48" s="21"/>
      <c r="C48" s="22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4" t="s">
        <v>7</v>
      </c>
      <c r="B49" s="14" t="s">
        <v>67</v>
      </c>
      <c r="C49" s="23">
        <f t="shared" ref="C49" si="24">ROUND(SUBTOTAL(9, C44:C48), 5)</f>
        <v>30000</v>
      </c>
      <c r="D49" s="17">
        <f>SUM(D45:D47)</f>
        <v>2501</v>
      </c>
      <c r="E49" s="17">
        <f t="shared" ref="E49:O49" si="25">SUM(E45:E47)</f>
        <v>2501</v>
      </c>
      <c r="F49" s="17">
        <f t="shared" si="25"/>
        <v>2501</v>
      </c>
      <c r="G49" s="17">
        <f t="shared" si="25"/>
        <v>2501</v>
      </c>
      <c r="H49" s="17">
        <f t="shared" si="25"/>
        <v>2501</v>
      </c>
      <c r="I49" s="17">
        <f t="shared" si="25"/>
        <v>2501</v>
      </c>
      <c r="J49" s="17">
        <f t="shared" si="25"/>
        <v>2501</v>
      </c>
      <c r="K49" s="17">
        <f t="shared" si="25"/>
        <v>2501</v>
      </c>
      <c r="L49" s="17">
        <f t="shared" si="25"/>
        <v>2501</v>
      </c>
      <c r="M49" s="17">
        <f t="shared" si="25"/>
        <v>2501</v>
      </c>
      <c r="N49" s="17">
        <f t="shared" si="25"/>
        <v>2501</v>
      </c>
      <c r="O49" s="17">
        <f t="shared" si="25"/>
        <v>2489</v>
      </c>
      <c r="P49" s="17">
        <f t="shared" si="4"/>
        <v>30000</v>
      </c>
    </row>
    <row r="50" spans="1:16" x14ac:dyDescent="0.25">
      <c r="A50" s="21"/>
      <c r="B50" s="21"/>
      <c r="C50" s="22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4" t="s">
        <v>68</v>
      </c>
      <c r="B51" s="15"/>
      <c r="C51" s="25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8" t="s">
        <v>69</v>
      </c>
      <c r="B52" s="18" t="s">
        <v>70</v>
      </c>
      <c r="C52" s="31">
        <f>'[1]Budget Worksheet 2017'!H59</f>
        <v>9500</v>
      </c>
      <c r="D52" s="17">
        <f>ROUND($C$52/12,0)</f>
        <v>792</v>
      </c>
      <c r="E52" s="17">
        <f t="shared" ref="E52:N52" si="26">ROUND($C$52/12,0)</f>
        <v>792</v>
      </c>
      <c r="F52" s="17">
        <f t="shared" si="26"/>
        <v>792</v>
      </c>
      <c r="G52" s="17">
        <f t="shared" si="26"/>
        <v>792</v>
      </c>
      <c r="H52" s="17">
        <f t="shared" si="26"/>
        <v>792</v>
      </c>
      <c r="I52" s="17">
        <f t="shared" si="26"/>
        <v>792</v>
      </c>
      <c r="J52" s="17">
        <f t="shared" si="26"/>
        <v>792</v>
      </c>
      <c r="K52" s="17">
        <f t="shared" si="26"/>
        <v>792</v>
      </c>
      <c r="L52" s="17">
        <f t="shared" si="26"/>
        <v>792</v>
      </c>
      <c r="M52" s="17">
        <f t="shared" si="26"/>
        <v>792</v>
      </c>
      <c r="N52" s="17">
        <f t="shared" si="26"/>
        <v>792</v>
      </c>
      <c r="O52" s="17">
        <f>ROUND($C$52/12,0)-4</f>
        <v>788</v>
      </c>
      <c r="P52" s="17">
        <f t="shared" si="4"/>
        <v>9500</v>
      </c>
    </row>
    <row r="53" spans="1:16" x14ac:dyDescent="0.25">
      <c r="A53" s="18" t="s">
        <v>72</v>
      </c>
      <c r="B53" s="18" t="s">
        <v>73</v>
      </c>
      <c r="C53" s="31">
        <f>'[1]Budget Worksheet 2017'!H60</f>
        <v>9000</v>
      </c>
      <c r="D53" s="17">
        <f>ROUND($C$53/12,0)</f>
        <v>750</v>
      </c>
      <c r="E53" s="17">
        <f t="shared" ref="E53:O53" si="27">ROUND($C$53/12,0)</f>
        <v>750</v>
      </c>
      <c r="F53" s="17">
        <f t="shared" si="27"/>
        <v>750</v>
      </c>
      <c r="G53" s="17">
        <f t="shared" si="27"/>
        <v>750</v>
      </c>
      <c r="H53" s="17">
        <f t="shared" si="27"/>
        <v>750</v>
      </c>
      <c r="I53" s="17">
        <f t="shared" si="27"/>
        <v>750</v>
      </c>
      <c r="J53" s="17">
        <f t="shared" si="27"/>
        <v>750</v>
      </c>
      <c r="K53" s="17">
        <f t="shared" si="27"/>
        <v>750</v>
      </c>
      <c r="L53" s="17">
        <f t="shared" si="27"/>
        <v>750</v>
      </c>
      <c r="M53" s="17">
        <f t="shared" si="27"/>
        <v>750</v>
      </c>
      <c r="N53" s="17">
        <f t="shared" si="27"/>
        <v>750</v>
      </c>
      <c r="O53" s="17">
        <f t="shared" si="27"/>
        <v>750</v>
      </c>
      <c r="P53" s="17">
        <f t="shared" si="4"/>
        <v>9000</v>
      </c>
    </row>
    <row r="54" spans="1:16" x14ac:dyDescent="0.25">
      <c r="A54" s="21"/>
      <c r="B54" s="21"/>
      <c r="C54" s="2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4" t="s">
        <v>7</v>
      </c>
      <c r="B55" s="14" t="s">
        <v>74</v>
      </c>
      <c r="C55" s="23">
        <f>ROUND(SUBTOTAL(9, C51:C54), 5)</f>
        <v>18500</v>
      </c>
      <c r="D55" s="17">
        <f t="shared" ref="D55:O55" si="28">SUM(D52:D53)</f>
        <v>1542</v>
      </c>
      <c r="E55" s="17">
        <f t="shared" si="28"/>
        <v>1542</v>
      </c>
      <c r="F55" s="17">
        <f t="shared" si="28"/>
        <v>1542</v>
      </c>
      <c r="G55" s="17">
        <f t="shared" si="28"/>
        <v>1542</v>
      </c>
      <c r="H55" s="17">
        <f t="shared" si="28"/>
        <v>1542</v>
      </c>
      <c r="I55" s="17">
        <f t="shared" si="28"/>
        <v>1542</v>
      </c>
      <c r="J55" s="17">
        <f t="shared" si="28"/>
        <v>1542</v>
      </c>
      <c r="K55" s="17">
        <f t="shared" si="28"/>
        <v>1542</v>
      </c>
      <c r="L55" s="17">
        <f t="shared" si="28"/>
        <v>1542</v>
      </c>
      <c r="M55" s="17">
        <f t="shared" si="28"/>
        <v>1542</v>
      </c>
      <c r="N55" s="17">
        <f t="shared" si="28"/>
        <v>1542</v>
      </c>
      <c r="O55" s="17">
        <f t="shared" si="28"/>
        <v>1538</v>
      </c>
      <c r="P55" s="17">
        <f t="shared" si="4"/>
        <v>18500</v>
      </c>
    </row>
    <row r="56" spans="1:16" x14ac:dyDescent="0.25">
      <c r="A56" s="21"/>
      <c r="B56" s="21"/>
      <c r="C56" s="22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5">
      <c r="A57" s="14" t="s">
        <v>75</v>
      </c>
      <c r="B57" s="15"/>
      <c r="C57" s="2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5">
      <c r="A58" s="32" t="s">
        <v>76</v>
      </c>
      <c r="B58" s="32" t="s">
        <v>77</v>
      </c>
      <c r="C58" s="19">
        <f>'[1]Budget Worksheet 2017'!H65</f>
        <v>300</v>
      </c>
      <c r="D58" s="17">
        <f>ROUND($C$58/12,0)</f>
        <v>25</v>
      </c>
      <c r="E58" s="17">
        <f t="shared" ref="E58:O58" si="29">ROUND($C$58/12,0)</f>
        <v>25</v>
      </c>
      <c r="F58" s="17">
        <f t="shared" si="29"/>
        <v>25</v>
      </c>
      <c r="G58" s="17">
        <f t="shared" si="29"/>
        <v>25</v>
      </c>
      <c r="H58" s="17">
        <f t="shared" si="29"/>
        <v>25</v>
      </c>
      <c r="I58" s="17">
        <f t="shared" si="29"/>
        <v>25</v>
      </c>
      <c r="J58" s="17">
        <f t="shared" si="29"/>
        <v>25</v>
      </c>
      <c r="K58" s="17">
        <f t="shared" si="29"/>
        <v>25</v>
      </c>
      <c r="L58" s="17">
        <f t="shared" si="29"/>
        <v>25</v>
      </c>
      <c r="M58" s="17">
        <f t="shared" si="29"/>
        <v>25</v>
      </c>
      <c r="N58" s="17">
        <f t="shared" si="29"/>
        <v>25</v>
      </c>
      <c r="O58" s="17">
        <f t="shared" si="29"/>
        <v>25</v>
      </c>
      <c r="P58" s="17">
        <f t="shared" si="4"/>
        <v>300</v>
      </c>
    </row>
    <row r="59" spans="1:16" x14ac:dyDescent="0.25">
      <c r="A59" s="32" t="s">
        <v>78</v>
      </c>
      <c r="B59" s="32" t="s">
        <v>79</v>
      </c>
      <c r="C59" s="19">
        <f>'[1]Budget Worksheet 2017'!H66</f>
        <v>45500</v>
      </c>
      <c r="D59" s="17">
        <f>ROUND($C$59/12,0)</f>
        <v>3792</v>
      </c>
      <c r="E59" s="17">
        <f t="shared" ref="E59:N59" si="30">ROUND($C$59/12,0)</f>
        <v>3792</v>
      </c>
      <c r="F59" s="17">
        <f t="shared" si="30"/>
        <v>3792</v>
      </c>
      <c r="G59" s="17">
        <f t="shared" si="30"/>
        <v>3792</v>
      </c>
      <c r="H59" s="17">
        <f t="shared" si="30"/>
        <v>3792</v>
      </c>
      <c r="I59" s="17">
        <f t="shared" si="30"/>
        <v>3792</v>
      </c>
      <c r="J59" s="17">
        <f t="shared" si="30"/>
        <v>3792</v>
      </c>
      <c r="K59" s="17">
        <f t="shared" si="30"/>
        <v>3792</v>
      </c>
      <c r="L59" s="17">
        <f t="shared" si="30"/>
        <v>3792</v>
      </c>
      <c r="M59" s="17">
        <f t="shared" si="30"/>
        <v>3792</v>
      </c>
      <c r="N59" s="17">
        <f t="shared" si="30"/>
        <v>3792</v>
      </c>
      <c r="O59" s="17">
        <f>ROUND($C$59/12,0)-4</f>
        <v>3788</v>
      </c>
      <c r="P59" s="17">
        <f t="shared" si="4"/>
        <v>45500</v>
      </c>
    </row>
    <row r="60" spans="1:16" x14ac:dyDescent="0.25">
      <c r="A60" s="32" t="s">
        <v>80</v>
      </c>
      <c r="B60" s="32" t="s">
        <v>81</v>
      </c>
      <c r="C60" s="19">
        <f>'[1]Budget Worksheet 2017'!H67</f>
        <v>11000</v>
      </c>
      <c r="D60" s="17">
        <f>ROUND($C$60/12,0)</f>
        <v>917</v>
      </c>
      <c r="E60" s="17">
        <f t="shared" ref="E60:N60" si="31">ROUND($C$60/12,0)</f>
        <v>917</v>
      </c>
      <c r="F60" s="17">
        <f t="shared" si="31"/>
        <v>917</v>
      </c>
      <c r="G60" s="17">
        <f t="shared" si="31"/>
        <v>917</v>
      </c>
      <c r="H60" s="17">
        <f t="shared" si="31"/>
        <v>917</v>
      </c>
      <c r="I60" s="17">
        <f t="shared" si="31"/>
        <v>917</v>
      </c>
      <c r="J60" s="17">
        <f t="shared" si="31"/>
        <v>917</v>
      </c>
      <c r="K60" s="17">
        <f t="shared" si="31"/>
        <v>917</v>
      </c>
      <c r="L60" s="17">
        <f t="shared" si="31"/>
        <v>917</v>
      </c>
      <c r="M60" s="17">
        <f t="shared" si="31"/>
        <v>917</v>
      </c>
      <c r="N60" s="17">
        <f t="shared" si="31"/>
        <v>917</v>
      </c>
      <c r="O60" s="17">
        <f>ROUND($C$60/12,0)-4</f>
        <v>913</v>
      </c>
      <c r="P60" s="17">
        <f t="shared" si="4"/>
        <v>11000</v>
      </c>
    </row>
    <row r="61" spans="1:16" x14ac:dyDescent="0.25">
      <c r="A61" s="32" t="s">
        <v>82</v>
      </c>
      <c r="B61" s="32" t="s">
        <v>83</v>
      </c>
      <c r="C61" s="19">
        <f>'[1]Budget Worksheet 2017'!H68</f>
        <v>5000</v>
      </c>
      <c r="D61" s="17">
        <f>ROUND($C$61/12,0)</f>
        <v>417</v>
      </c>
      <c r="E61" s="17">
        <f t="shared" ref="E61:N61" si="32">ROUND($C$61/12,0)</f>
        <v>417</v>
      </c>
      <c r="F61" s="17">
        <f t="shared" si="32"/>
        <v>417</v>
      </c>
      <c r="G61" s="17">
        <f t="shared" si="32"/>
        <v>417</v>
      </c>
      <c r="H61" s="17">
        <f t="shared" si="32"/>
        <v>417</v>
      </c>
      <c r="I61" s="17">
        <f t="shared" si="32"/>
        <v>417</v>
      </c>
      <c r="J61" s="17">
        <f t="shared" si="32"/>
        <v>417</v>
      </c>
      <c r="K61" s="17">
        <f t="shared" si="32"/>
        <v>417</v>
      </c>
      <c r="L61" s="17">
        <f t="shared" si="32"/>
        <v>417</v>
      </c>
      <c r="M61" s="17">
        <f t="shared" si="32"/>
        <v>417</v>
      </c>
      <c r="N61" s="17">
        <f t="shared" si="32"/>
        <v>417</v>
      </c>
      <c r="O61" s="17">
        <f>ROUND($C$61/12,0)-4</f>
        <v>413</v>
      </c>
      <c r="P61" s="17">
        <f t="shared" si="4"/>
        <v>5000</v>
      </c>
    </row>
    <row r="62" spans="1:16" x14ac:dyDescent="0.25">
      <c r="A62" s="32" t="s">
        <v>84</v>
      </c>
      <c r="B62" s="32" t="s">
        <v>85</v>
      </c>
      <c r="C62" s="19">
        <f>'[1]Budget Worksheet 2017'!H69</f>
        <v>20000</v>
      </c>
      <c r="D62" s="17">
        <f>ROUND($C$62/12,0)</f>
        <v>1667</v>
      </c>
      <c r="E62" s="17">
        <f t="shared" ref="E62:N62" si="33">ROUND($C$62/12,0)</f>
        <v>1667</v>
      </c>
      <c r="F62" s="17">
        <f t="shared" si="33"/>
        <v>1667</v>
      </c>
      <c r="G62" s="17">
        <f t="shared" si="33"/>
        <v>1667</v>
      </c>
      <c r="H62" s="17">
        <f t="shared" si="33"/>
        <v>1667</v>
      </c>
      <c r="I62" s="17">
        <f t="shared" si="33"/>
        <v>1667</v>
      </c>
      <c r="J62" s="17">
        <f t="shared" si="33"/>
        <v>1667</v>
      </c>
      <c r="K62" s="17">
        <f t="shared" si="33"/>
        <v>1667</v>
      </c>
      <c r="L62" s="17">
        <f t="shared" si="33"/>
        <v>1667</v>
      </c>
      <c r="M62" s="17">
        <f t="shared" si="33"/>
        <v>1667</v>
      </c>
      <c r="N62" s="17">
        <f t="shared" si="33"/>
        <v>1667</v>
      </c>
      <c r="O62" s="17">
        <f>ROUND($C$62/12,0)-4</f>
        <v>1663</v>
      </c>
      <c r="P62" s="17">
        <f t="shared" si="4"/>
        <v>20000</v>
      </c>
    </row>
    <row r="63" spans="1:16" x14ac:dyDescent="0.25">
      <c r="A63" s="32" t="s">
        <v>86</v>
      </c>
      <c r="B63" s="32" t="s">
        <v>87</v>
      </c>
      <c r="C63" s="19">
        <f>'[1]Budget Worksheet 2017'!H70</f>
        <v>3500</v>
      </c>
      <c r="D63" s="17">
        <f>ROUND($C$63/12,0)</f>
        <v>292</v>
      </c>
      <c r="E63" s="17">
        <f t="shared" ref="E63:M63" si="34">ROUND($C$63/12,0)</f>
        <v>292</v>
      </c>
      <c r="F63" s="17">
        <f t="shared" si="34"/>
        <v>292</v>
      </c>
      <c r="G63" s="17">
        <f t="shared" si="34"/>
        <v>292</v>
      </c>
      <c r="H63" s="17">
        <f t="shared" si="34"/>
        <v>292</v>
      </c>
      <c r="I63" s="17">
        <f t="shared" si="34"/>
        <v>292</v>
      </c>
      <c r="J63" s="17">
        <f t="shared" si="34"/>
        <v>292</v>
      </c>
      <c r="K63" s="17">
        <f t="shared" si="34"/>
        <v>292</v>
      </c>
      <c r="L63" s="17">
        <f t="shared" si="34"/>
        <v>292</v>
      </c>
      <c r="M63" s="17">
        <f t="shared" si="34"/>
        <v>292</v>
      </c>
      <c r="N63" s="17">
        <v>290</v>
      </c>
      <c r="O63" s="17">
        <v>290</v>
      </c>
      <c r="P63" s="17">
        <f t="shared" si="4"/>
        <v>3500</v>
      </c>
    </row>
    <row r="64" spans="1:16" x14ac:dyDescent="0.25">
      <c r="A64" s="32" t="s">
        <v>88</v>
      </c>
      <c r="B64" s="32" t="s">
        <v>89</v>
      </c>
      <c r="C64" s="19">
        <f>'[1]Budget Worksheet 2017'!H71</f>
        <v>2500</v>
      </c>
      <c r="D64" s="17">
        <f>ROUND($C$64/12,0)</f>
        <v>208</v>
      </c>
      <c r="E64" s="17">
        <f t="shared" ref="E64:N64" si="35">ROUND($C$64/12,0)</f>
        <v>208</v>
      </c>
      <c r="F64" s="17">
        <f t="shared" si="35"/>
        <v>208</v>
      </c>
      <c r="G64" s="17">
        <f t="shared" si="35"/>
        <v>208</v>
      </c>
      <c r="H64" s="17">
        <f t="shared" si="35"/>
        <v>208</v>
      </c>
      <c r="I64" s="17">
        <f t="shared" si="35"/>
        <v>208</v>
      </c>
      <c r="J64" s="17">
        <f t="shared" si="35"/>
        <v>208</v>
      </c>
      <c r="K64" s="17">
        <f t="shared" si="35"/>
        <v>208</v>
      </c>
      <c r="L64" s="17">
        <f t="shared" si="35"/>
        <v>208</v>
      </c>
      <c r="M64" s="17">
        <f t="shared" si="35"/>
        <v>208</v>
      </c>
      <c r="N64" s="17">
        <f t="shared" si="35"/>
        <v>208</v>
      </c>
      <c r="O64" s="17">
        <f>ROUND($C$64/12,0)+4</f>
        <v>212</v>
      </c>
      <c r="P64" s="17">
        <f t="shared" si="4"/>
        <v>2500</v>
      </c>
    </row>
    <row r="65" spans="1:16" x14ac:dyDescent="0.25">
      <c r="A65" s="32" t="s">
        <v>90</v>
      </c>
      <c r="B65" s="32" t="s">
        <v>91</v>
      </c>
      <c r="C65" s="19">
        <f>'[1]Budget Worksheet 2017'!H72</f>
        <v>3500</v>
      </c>
      <c r="D65" s="17">
        <f>ROUND($C$65/12,0)</f>
        <v>292</v>
      </c>
      <c r="E65" s="17">
        <f t="shared" ref="E65:N65" si="36">ROUND($C$65/12,0)</f>
        <v>292</v>
      </c>
      <c r="F65" s="17">
        <f t="shared" si="36"/>
        <v>292</v>
      </c>
      <c r="G65" s="17">
        <f t="shared" si="36"/>
        <v>292</v>
      </c>
      <c r="H65" s="17">
        <f t="shared" si="36"/>
        <v>292</v>
      </c>
      <c r="I65" s="17">
        <f t="shared" si="36"/>
        <v>292</v>
      </c>
      <c r="J65" s="17">
        <f t="shared" si="36"/>
        <v>292</v>
      </c>
      <c r="K65" s="17">
        <f t="shared" si="36"/>
        <v>292</v>
      </c>
      <c r="L65" s="17">
        <f t="shared" si="36"/>
        <v>292</v>
      </c>
      <c r="M65" s="17">
        <f t="shared" si="36"/>
        <v>292</v>
      </c>
      <c r="N65" s="17">
        <f t="shared" si="36"/>
        <v>292</v>
      </c>
      <c r="O65" s="17">
        <f>ROUND($C$65/12,0)-4</f>
        <v>288</v>
      </c>
      <c r="P65" s="17">
        <f t="shared" si="4"/>
        <v>3500</v>
      </c>
    </row>
    <row r="66" spans="1:16" x14ac:dyDescent="0.25">
      <c r="A66" s="32" t="s">
        <v>92</v>
      </c>
      <c r="B66" s="32" t="s">
        <v>93</v>
      </c>
      <c r="C66" s="19">
        <f>'[1]Budget Worksheet 2017'!H74</f>
        <v>15000</v>
      </c>
      <c r="D66" s="17">
        <f>ROUND($C$66/12,0)</f>
        <v>1250</v>
      </c>
      <c r="E66" s="17">
        <f t="shared" ref="E66:O66" si="37">ROUND($C$66/12,0)</f>
        <v>1250</v>
      </c>
      <c r="F66" s="17">
        <f t="shared" si="37"/>
        <v>1250</v>
      </c>
      <c r="G66" s="17">
        <f t="shared" si="37"/>
        <v>1250</v>
      </c>
      <c r="H66" s="17">
        <f t="shared" si="37"/>
        <v>1250</v>
      </c>
      <c r="I66" s="17">
        <f t="shared" si="37"/>
        <v>1250</v>
      </c>
      <c r="J66" s="17">
        <f t="shared" si="37"/>
        <v>1250</v>
      </c>
      <c r="K66" s="17">
        <f t="shared" si="37"/>
        <v>1250</v>
      </c>
      <c r="L66" s="17">
        <f t="shared" si="37"/>
        <v>1250</v>
      </c>
      <c r="M66" s="17">
        <f t="shared" si="37"/>
        <v>1250</v>
      </c>
      <c r="N66" s="17">
        <f t="shared" si="37"/>
        <v>1250</v>
      </c>
      <c r="O66" s="17">
        <f t="shared" si="37"/>
        <v>1250</v>
      </c>
      <c r="P66" s="17">
        <f>SUM(D66:O66)</f>
        <v>15000</v>
      </c>
    </row>
    <row r="67" spans="1:16" x14ac:dyDescent="0.25">
      <c r="A67" s="33" t="s">
        <v>94</v>
      </c>
      <c r="B67" s="33" t="s">
        <v>95</v>
      </c>
      <c r="C67" s="19">
        <f>'[1]Budget Worksheet 2017'!H75</f>
        <v>226000</v>
      </c>
      <c r="D67" s="17">
        <f t="shared" ref="D67:N67" si="38">ROUND($C$67/12,0)</f>
        <v>18833</v>
      </c>
      <c r="E67" s="17">
        <f t="shared" si="38"/>
        <v>18833</v>
      </c>
      <c r="F67" s="17">
        <f t="shared" si="38"/>
        <v>18833</v>
      </c>
      <c r="G67" s="17">
        <f t="shared" si="38"/>
        <v>18833</v>
      </c>
      <c r="H67" s="17">
        <f t="shared" si="38"/>
        <v>18833</v>
      </c>
      <c r="I67" s="17">
        <f t="shared" si="38"/>
        <v>18833</v>
      </c>
      <c r="J67" s="17">
        <f t="shared" si="38"/>
        <v>18833</v>
      </c>
      <c r="K67" s="17">
        <f t="shared" si="38"/>
        <v>18833</v>
      </c>
      <c r="L67" s="17">
        <f t="shared" si="38"/>
        <v>18833</v>
      </c>
      <c r="M67" s="17">
        <f t="shared" si="38"/>
        <v>18833</v>
      </c>
      <c r="N67" s="17">
        <f t="shared" si="38"/>
        <v>18833</v>
      </c>
      <c r="O67" s="17">
        <f>ROUND($C$67/12,0)+4</f>
        <v>18837</v>
      </c>
      <c r="P67" s="17">
        <f>SUM(D67:O67)</f>
        <v>226000</v>
      </c>
    </row>
    <row r="68" spans="1:16" x14ac:dyDescent="0.25">
      <c r="A68" s="21"/>
      <c r="B68" s="21"/>
      <c r="C68" s="25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4" t="s">
        <v>7</v>
      </c>
      <c r="B69" s="14" t="s">
        <v>98</v>
      </c>
      <c r="C69" s="23">
        <f>SUM(C58:C68)</f>
        <v>332300</v>
      </c>
      <c r="D69" s="17">
        <f>SUM(D58:D68)</f>
        <v>27693</v>
      </c>
      <c r="E69" s="17">
        <f t="shared" ref="E69:O69" si="39">SUM(E58:E68)</f>
        <v>27693</v>
      </c>
      <c r="F69" s="17">
        <f t="shared" si="39"/>
        <v>27693</v>
      </c>
      <c r="G69" s="17">
        <f t="shared" si="39"/>
        <v>27693</v>
      </c>
      <c r="H69" s="17">
        <f t="shared" si="39"/>
        <v>27693</v>
      </c>
      <c r="I69" s="17">
        <f t="shared" si="39"/>
        <v>27693</v>
      </c>
      <c r="J69" s="17">
        <f t="shared" si="39"/>
        <v>27693</v>
      </c>
      <c r="K69" s="17">
        <f t="shared" si="39"/>
        <v>27693</v>
      </c>
      <c r="L69" s="17">
        <f t="shared" si="39"/>
        <v>27693</v>
      </c>
      <c r="M69" s="17">
        <f t="shared" si="39"/>
        <v>27693</v>
      </c>
      <c r="N69" s="17">
        <f t="shared" si="39"/>
        <v>27691</v>
      </c>
      <c r="O69" s="17">
        <f t="shared" si="39"/>
        <v>27679</v>
      </c>
      <c r="P69" s="17">
        <f>SUM(D69:O69)</f>
        <v>332300</v>
      </c>
    </row>
    <row r="70" spans="1:16" x14ac:dyDescent="0.25">
      <c r="A70" s="21"/>
      <c r="B70" s="21"/>
      <c r="C70" s="2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4" t="s">
        <v>99</v>
      </c>
      <c r="B71" s="15"/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7" t="s">
        <v>96</v>
      </c>
      <c r="B72" s="7" t="s">
        <v>97</v>
      </c>
      <c r="C72" s="19">
        <f>'[1]Budget Worksheet 2017'!H80</f>
        <v>60</v>
      </c>
      <c r="D72" s="17">
        <f>ROUND($C$72/12,0)</f>
        <v>5</v>
      </c>
      <c r="E72" s="17">
        <f t="shared" ref="E72:O72" si="40">ROUND($C$72/12,0)</f>
        <v>5</v>
      </c>
      <c r="F72" s="17">
        <f t="shared" si="40"/>
        <v>5</v>
      </c>
      <c r="G72" s="17">
        <f t="shared" si="40"/>
        <v>5</v>
      </c>
      <c r="H72" s="17">
        <f t="shared" si="40"/>
        <v>5</v>
      </c>
      <c r="I72" s="17">
        <f t="shared" si="40"/>
        <v>5</v>
      </c>
      <c r="J72" s="17">
        <f t="shared" si="40"/>
        <v>5</v>
      </c>
      <c r="K72" s="17">
        <f t="shared" si="40"/>
        <v>5</v>
      </c>
      <c r="L72" s="17">
        <f t="shared" si="40"/>
        <v>5</v>
      </c>
      <c r="M72" s="17">
        <f t="shared" si="40"/>
        <v>5</v>
      </c>
      <c r="N72" s="17">
        <f t="shared" si="40"/>
        <v>5</v>
      </c>
      <c r="O72" s="17">
        <f t="shared" si="40"/>
        <v>5</v>
      </c>
      <c r="P72" s="17">
        <f t="shared" si="4"/>
        <v>60</v>
      </c>
    </row>
    <row r="73" spans="1:16" x14ac:dyDescent="0.25">
      <c r="A73" s="34"/>
      <c r="B73" s="34"/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4" t="s">
        <v>7</v>
      </c>
      <c r="B74" s="14" t="s">
        <v>100</v>
      </c>
      <c r="C74" s="23">
        <f>ROUND(SUBTOTAL(9, C70:C72), 5)</f>
        <v>60</v>
      </c>
      <c r="D74" s="17">
        <f t="shared" ref="D74:O74" si="41">SUM(D72:D72)</f>
        <v>5</v>
      </c>
      <c r="E74" s="17">
        <f t="shared" si="41"/>
        <v>5</v>
      </c>
      <c r="F74" s="17">
        <f t="shared" si="41"/>
        <v>5</v>
      </c>
      <c r="G74" s="17">
        <f t="shared" si="41"/>
        <v>5</v>
      </c>
      <c r="H74" s="17">
        <f t="shared" si="41"/>
        <v>5</v>
      </c>
      <c r="I74" s="17">
        <f t="shared" si="41"/>
        <v>5</v>
      </c>
      <c r="J74" s="17">
        <f t="shared" si="41"/>
        <v>5</v>
      </c>
      <c r="K74" s="17">
        <f t="shared" si="41"/>
        <v>5</v>
      </c>
      <c r="L74" s="17">
        <f t="shared" si="41"/>
        <v>5</v>
      </c>
      <c r="M74" s="17">
        <f t="shared" si="41"/>
        <v>5</v>
      </c>
      <c r="N74" s="17">
        <f t="shared" si="41"/>
        <v>5</v>
      </c>
      <c r="O74" s="17">
        <f t="shared" si="41"/>
        <v>5</v>
      </c>
      <c r="P74" s="17">
        <f t="shared" si="4"/>
        <v>60</v>
      </c>
    </row>
    <row r="75" spans="1:16" x14ac:dyDescent="0.25">
      <c r="A75" s="21"/>
      <c r="B75" s="21"/>
      <c r="C75" s="2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4" t="s">
        <v>101</v>
      </c>
      <c r="B76" s="15"/>
      <c r="C76" s="25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32" t="s">
        <v>102</v>
      </c>
      <c r="B77" s="32" t="s">
        <v>103</v>
      </c>
      <c r="C77" s="19">
        <f>'[1]Budget Worksheet 2017'!H85</f>
        <v>30000</v>
      </c>
      <c r="D77" s="17">
        <f>ROUND($C$77/12,0)</f>
        <v>2500</v>
      </c>
      <c r="E77" s="17">
        <f t="shared" ref="E77:O77" si="42">ROUND($C$77/12,0)</f>
        <v>2500</v>
      </c>
      <c r="F77" s="17">
        <f t="shared" si="42"/>
        <v>2500</v>
      </c>
      <c r="G77" s="17">
        <f t="shared" si="42"/>
        <v>2500</v>
      </c>
      <c r="H77" s="17">
        <f t="shared" si="42"/>
        <v>2500</v>
      </c>
      <c r="I77" s="17">
        <f t="shared" si="42"/>
        <v>2500</v>
      </c>
      <c r="J77" s="17">
        <f t="shared" si="42"/>
        <v>2500</v>
      </c>
      <c r="K77" s="17">
        <f t="shared" si="42"/>
        <v>2500</v>
      </c>
      <c r="L77" s="17">
        <f t="shared" si="42"/>
        <v>2500</v>
      </c>
      <c r="M77" s="17">
        <f t="shared" si="42"/>
        <v>2500</v>
      </c>
      <c r="N77" s="17">
        <f t="shared" si="42"/>
        <v>2500</v>
      </c>
      <c r="O77" s="17">
        <f t="shared" si="42"/>
        <v>2500</v>
      </c>
      <c r="P77" s="17">
        <f t="shared" si="4"/>
        <v>30000</v>
      </c>
    </row>
    <row r="78" spans="1:16" x14ac:dyDescent="0.25">
      <c r="A78" s="32" t="s">
        <v>104</v>
      </c>
      <c r="B78" s="32" t="s">
        <v>105</v>
      </c>
      <c r="C78" s="19">
        <f>'[1]Budget Worksheet 2017'!H86</f>
        <v>600</v>
      </c>
      <c r="D78" s="17">
        <f>ROUND($C$78/12,0)</f>
        <v>50</v>
      </c>
      <c r="E78" s="17">
        <f t="shared" ref="E78:O78" si="43">ROUND($C$78/12,0)</f>
        <v>50</v>
      </c>
      <c r="F78" s="17">
        <f t="shared" si="43"/>
        <v>50</v>
      </c>
      <c r="G78" s="17">
        <f t="shared" si="43"/>
        <v>50</v>
      </c>
      <c r="H78" s="17">
        <f t="shared" si="43"/>
        <v>50</v>
      </c>
      <c r="I78" s="17">
        <f t="shared" si="43"/>
        <v>50</v>
      </c>
      <c r="J78" s="17">
        <f t="shared" si="43"/>
        <v>50</v>
      </c>
      <c r="K78" s="17">
        <f t="shared" si="43"/>
        <v>50</v>
      </c>
      <c r="L78" s="17">
        <f t="shared" si="43"/>
        <v>50</v>
      </c>
      <c r="M78" s="17">
        <f t="shared" si="43"/>
        <v>50</v>
      </c>
      <c r="N78" s="17">
        <f t="shared" si="43"/>
        <v>50</v>
      </c>
      <c r="O78" s="17">
        <f t="shared" si="43"/>
        <v>50</v>
      </c>
      <c r="P78" s="17">
        <f t="shared" si="4"/>
        <v>600</v>
      </c>
    </row>
    <row r="79" spans="1:16" x14ac:dyDescent="0.25">
      <c r="A79" s="32" t="s">
        <v>106</v>
      </c>
      <c r="B79" s="32" t="s">
        <v>107</v>
      </c>
      <c r="C79" s="19">
        <f>'[1]Budget Worksheet 2017'!H87</f>
        <v>4800</v>
      </c>
      <c r="D79" s="17">
        <f>ROUND($C$79/12,0)</f>
        <v>400</v>
      </c>
      <c r="E79" s="17">
        <f t="shared" ref="E79:O79" si="44">ROUND($C$79/12,0)</f>
        <v>400</v>
      </c>
      <c r="F79" s="17">
        <f t="shared" si="44"/>
        <v>400</v>
      </c>
      <c r="G79" s="17">
        <f t="shared" si="44"/>
        <v>400</v>
      </c>
      <c r="H79" s="17">
        <f t="shared" si="44"/>
        <v>400</v>
      </c>
      <c r="I79" s="17">
        <f t="shared" si="44"/>
        <v>400</v>
      </c>
      <c r="J79" s="17">
        <f t="shared" si="44"/>
        <v>400</v>
      </c>
      <c r="K79" s="17">
        <f t="shared" si="44"/>
        <v>400</v>
      </c>
      <c r="L79" s="17">
        <f t="shared" si="44"/>
        <v>400</v>
      </c>
      <c r="M79" s="17">
        <f t="shared" si="44"/>
        <v>400</v>
      </c>
      <c r="N79" s="17">
        <f t="shared" si="44"/>
        <v>400</v>
      </c>
      <c r="O79" s="17">
        <f t="shared" si="44"/>
        <v>400</v>
      </c>
      <c r="P79" s="17">
        <f t="shared" si="4"/>
        <v>4800</v>
      </c>
    </row>
    <row r="80" spans="1:16" x14ac:dyDescent="0.25">
      <c r="A80" s="32" t="s">
        <v>108</v>
      </c>
      <c r="B80" s="32" t="s">
        <v>109</v>
      </c>
      <c r="C80" s="19">
        <f>'[1]Budget Worksheet 2017'!H88</f>
        <v>6000</v>
      </c>
      <c r="D80" s="17">
        <f>ROUND($C$80/12,0)</f>
        <v>500</v>
      </c>
      <c r="E80" s="17">
        <f t="shared" ref="E80:O80" si="45">ROUND($C$80/12,0)</f>
        <v>500</v>
      </c>
      <c r="F80" s="17">
        <f t="shared" si="45"/>
        <v>500</v>
      </c>
      <c r="G80" s="17">
        <f t="shared" si="45"/>
        <v>500</v>
      </c>
      <c r="H80" s="17">
        <f t="shared" si="45"/>
        <v>500</v>
      </c>
      <c r="I80" s="17">
        <f t="shared" si="45"/>
        <v>500</v>
      </c>
      <c r="J80" s="17">
        <f t="shared" si="45"/>
        <v>500</v>
      </c>
      <c r="K80" s="17">
        <f t="shared" si="45"/>
        <v>500</v>
      </c>
      <c r="L80" s="17">
        <f t="shared" si="45"/>
        <v>500</v>
      </c>
      <c r="M80" s="17">
        <f t="shared" si="45"/>
        <v>500</v>
      </c>
      <c r="N80" s="17">
        <f t="shared" si="45"/>
        <v>500</v>
      </c>
      <c r="O80" s="17">
        <f t="shared" si="45"/>
        <v>500</v>
      </c>
      <c r="P80" s="17">
        <f t="shared" si="4"/>
        <v>6000</v>
      </c>
    </row>
    <row r="81" spans="1:16" x14ac:dyDescent="0.25">
      <c r="A81" s="32" t="s">
        <v>110</v>
      </c>
      <c r="B81" s="32" t="s">
        <v>111</v>
      </c>
      <c r="C81" s="19">
        <f>'[1]Budget Worksheet 2017'!H89</f>
        <v>2100</v>
      </c>
      <c r="D81" s="17">
        <f>ROUND($C$81/12,0)</f>
        <v>175</v>
      </c>
      <c r="E81" s="17">
        <f t="shared" ref="E81:O81" si="46">ROUND($C$81/12,0)</f>
        <v>175</v>
      </c>
      <c r="F81" s="17">
        <f t="shared" si="46"/>
        <v>175</v>
      </c>
      <c r="G81" s="17">
        <f t="shared" si="46"/>
        <v>175</v>
      </c>
      <c r="H81" s="17">
        <f t="shared" si="46"/>
        <v>175</v>
      </c>
      <c r="I81" s="17">
        <f t="shared" si="46"/>
        <v>175</v>
      </c>
      <c r="J81" s="17">
        <f t="shared" si="46"/>
        <v>175</v>
      </c>
      <c r="K81" s="17">
        <f t="shared" si="46"/>
        <v>175</v>
      </c>
      <c r="L81" s="17">
        <f t="shared" si="46"/>
        <v>175</v>
      </c>
      <c r="M81" s="17">
        <f t="shared" si="46"/>
        <v>175</v>
      </c>
      <c r="N81" s="17">
        <f t="shared" si="46"/>
        <v>175</v>
      </c>
      <c r="O81" s="17">
        <f t="shared" si="46"/>
        <v>175</v>
      </c>
      <c r="P81" s="17">
        <f t="shared" si="4"/>
        <v>2100</v>
      </c>
    </row>
    <row r="82" spans="1:16" x14ac:dyDescent="0.25">
      <c r="A82" s="32" t="s">
        <v>112</v>
      </c>
      <c r="B82" s="32" t="s">
        <v>182</v>
      </c>
      <c r="C82" s="19">
        <f>'[1]Budget Worksheet 2017'!H90</f>
        <v>2600</v>
      </c>
      <c r="D82" s="17">
        <f>ROUND($C$82/12,0)</f>
        <v>217</v>
      </c>
      <c r="E82" s="17">
        <f t="shared" ref="E82:N82" si="47">ROUND($C$82/12,0)</f>
        <v>217</v>
      </c>
      <c r="F82" s="17">
        <f t="shared" si="47"/>
        <v>217</v>
      </c>
      <c r="G82" s="17">
        <f t="shared" si="47"/>
        <v>217</v>
      </c>
      <c r="H82" s="17">
        <f t="shared" si="47"/>
        <v>217</v>
      </c>
      <c r="I82" s="17">
        <f t="shared" si="47"/>
        <v>217</v>
      </c>
      <c r="J82" s="17">
        <f t="shared" si="47"/>
        <v>217</v>
      </c>
      <c r="K82" s="17">
        <f t="shared" si="47"/>
        <v>217</v>
      </c>
      <c r="L82" s="17">
        <f t="shared" si="47"/>
        <v>217</v>
      </c>
      <c r="M82" s="17">
        <f t="shared" si="47"/>
        <v>217</v>
      </c>
      <c r="N82" s="17">
        <f t="shared" si="47"/>
        <v>217</v>
      </c>
      <c r="O82" s="17">
        <f>ROUND($C$82/12,0)-4</f>
        <v>213</v>
      </c>
      <c r="P82" s="17">
        <f t="shared" si="4"/>
        <v>2600</v>
      </c>
    </row>
    <row r="83" spans="1:16" x14ac:dyDescent="0.25">
      <c r="A83" s="32" t="s">
        <v>113</v>
      </c>
      <c r="B83" s="32" t="s">
        <v>114</v>
      </c>
      <c r="C83" s="19">
        <f>'[1]Budget Worksheet 2017'!H91</f>
        <v>271</v>
      </c>
      <c r="D83" s="17">
        <v>0</v>
      </c>
      <c r="E83" s="17">
        <v>0</v>
      </c>
      <c r="F83" s="17">
        <v>271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 t="shared" ref="P83:P102" si="48">SUM(D83:O83)</f>
        <v>271</v>
      </c>
    </row>
    <row r="84" spans="1:16" x14ac:dyDescent="0.25">
      <c r="A84" s="32" t="s">
        <v>115</v>
      </c>
      <c r="B84" s="32" t="s">
        <v>50</v>
      </c>
      <c r="C84" s="19">
        <f>'[1]Budget Worksheet 2017'!H92</f>
        <v>1500</v>
      </c>
      <c r="D84" s="17">
        <f>ROUND($C$84/12,0)</f>
        <v>125</v>
      </c>
      <c r="E84" s="17">
        <f t="shared" ref="E84:O84" si="49">ROUND($C$84/12,0)</f>
        <v>125</v>
      </c>
      <c r="F84" s="17">
        <f t="shared" si="49"/>
        <v>125</v>
      </c>
      <c r="G84" s="17">
        <f t="shared" si="49"/>
        <v>125</v>
      </c>
      <c r="H84" s="17">
        <f t="shared" si="49"/>
        <v>125</v>
      </c>
      <c r="I84" s="17">
        <f t="shared" si="49"/>
        <v>125</v>
      </c>
      <c r="J84" s="17">
        <f t="shared" si="49"/>
        <v>125</v>
      </c>
      <c r="K84" s="17">
        <f t="shared" si="49"/>
        <v>125</v>
      </c>
      <c r="L84" s="17">
        <f t="shared" si="49"/>
        <v>125</v>
      </c>
      <c r="M84" s="17">
        <f t="shared" si="49"/>
        <v>125</v>
      </c>
      <c r="N84" s="17">
        <f t="shared" si="49"/>
        <v>125</v>
      </c>
      <c r="O84" s="17">
        <f t="shared" si="49"/>
        <v>125</v>
      </c>
      <c r="P84" s="17">
        <f t="shared" si="48"/>
        <v>1500</v>
      </c>
    </row>
    <row r="85" spans="1:16" x14ac:dyDescent="0.25">
      <c r="A85" s="32" t="s">
        <v>116</v>
      </c>
      <c r="B85" s="32" t="s">
        <v>117</v>
      </c>
      <c r="C85" s="19">
        <f>'[1]Budget Worksheet 2017'!H93</f>
        <v>6500</v>
      </c>
      <c r="D85" s="17">
        <f t="shared" ref="D85:N85" si="50">ROUND($C$85/12,0)</f>
        <v>542</v>
      </c>
      <c r="E85" s="17">
        <f t="shared" si="50"/>
        <v>542</v>
      </c>
      <c r="F85" s="17">
        <f t="shared" si="50"/>
        <v>542</v>
      </c>
      <c r="G85" s="17">
        <f t="shared" si="50"/>
        <v>542</v>
      </c>
      <c r="H85" s="17">
        <f t="shared" si="50"/>
        <v>542</v>
      </c>
      <c r="I85" s="17">
        <f t="shared" si="50"/>
        <v>542</v>
      </c>
      <c r="J85" s="17">
        <f t="shared" si="50"/>
        <v>542</v>
      </c>
      <c r="K85" s="17">
        <f t="shared" si="50"/>
        <v>542</v>
      </c>
      <c r="L85" s="17">
        <f t="shared" si="50"/>
        <v>542</v>
      </c>
      <c r="M85" s="17">
        <f t="shared" si="50"/>
        <v>542</v>
      </c>
      <c r="N85" s="17">
        <f t="shared" si="50"/>
        <v>542</v>
      </c>
      <c r="O85" s="17">
        <f>ROUND($C$85/12,0)-4</f>
        <v>538</v>
      </c>
      <c r="P85" s="17">
        <f t="shared" si="48"/>
        <v>6500</v>
      </c>
    </row>
    <row r="86" spans="1:16" x14ac:dyDescent="0.25">
      <c r="A86" s="32" t="s">
        <v>118</v>
      </c>
      <c r="B86" s="32" t="s">
        <v>119</v>
      </c>
      <c r="C86" s="19">
        <f>'[1]Budget Worksheet 2017'!H94</f>
        <v>54200</v>
      </c>
      <c r="D86" s="17">
        <f t="shared" ref="D86:N86" si="51">ROUND($C$86/12,0)</f>
        <v>4517</v>
      </c>
      <c r="E86" s="17">
        <f t="shared" si="51"/>
        <v>4517</v>
      </c>
      <c r="F86" s="17">
        <f t="shared" si="51"/>
        <v>4517</v>
      </c>
      <c r="G86" s="17">
        <f t="shared" si="51"/>
        <v>4517</v>
      </c>
      <c r="H86" s="17">
        <f t="shared" si="51"/>
        <v>4517</v>
      </c>
      <c r="I86" s="17">
        <f t="shared" si="51"/>
        <v>4517</v>
      </c>
      <c r="J86" s="17">
        <f t="shared" si="51"/>
        <v>4517</v>
      </c>
      <c r="K86" s="17">
        <f t="shared" si="51"/>
        <v>4517</v>
      </c>
      <c r="L86" s="17">
        <f t="shared" si="51"/>
        <v>4517</v>
      </c>
      <c r="M86" s="17">
        <f t="shared" si="51"/>
        <v>4517</v>
      </c>
      <c r="N86" s="17">
        <f t="shared" si="51"/>
        <v>4517</v>
      </c>
      <c r="O86" s="17">
        <f>ROUND($C$86/12,0)-4</f>
        <v>4513</v>
      </c>
      <c r="P86" s="17">
        <f t="shared" si="48"/>
        <v>54200</v>
      </c>
    </row>
    <row r="87" spans="1:16" x14ac:dyDescent="0.25">
      <c r="A87" s="32" t="s">
        <v>120</v>
      </c>
      <c r="B87" s="32" t="s">
        <v>121</v>
      </c>
      <c r="C87" s="19">
        <f>'[1]Budget Worksheet 2017'!H95</f>
        <v>6000</v>
      </c>
      <c r="D87" s="17">
        <f>ROUND($C$87/12,0)</f>
        <v>500</v>
      </c>
      <c r="E87" s="17">
        <f t="shared" ref="E87:O87" si="52">ROUND($C$87/12,0)</f>
        <v>500</v>
      </c>
      <c r="F87" s="17">
        <f t="shared" si="52"/>
        <v>500</v>
      </c>
      <c r="G87" s="17">
        <f t="shared" si="52"/>
        <v>500</v>
      </c>
      <c r="H87" s="17">
        <f t="shared" si="52"/>
        <v>500</v>
      </c>
      <c r="I87" s="17">
        <f t="shared" si="52"/>
        <v>500</v>
      </c>
      <c r="J87" s="17">
        <f t="shared" si="52"/>
        <v>500</v>
      </c>
      <c r="K87" s="17">
        <f t="shared" si="52"/>
        <v>500</v>
      </c>
      <c r="L87" s="17">
        <f t="shared" si="52"/>
        <v>500</v>
      </c>
      <c r="M87" s="17">
        <f t="shared" si="52"/>
        <v>500</v>
      </c>
      <c r="N87" s="17">
        <f t="shared" si="52"/>
        <v>500</v>
      </c>
      <c r="O87" s="17">
        <f t="shared" si="52"/>
        <v>500</v>
      </c>
      <c r="P87" s="17">
        <f t="shared" si="48"/>
        <v>6000</v>
      </c>
    </row>
    <row r="88" spans="1:16" x14ac:dyDescent="0.25">
      <c r="A88" s="32" t="s">
        <v>122</v>
      </c>
      <c r="B88" s="32" t="s">
        <v>123</v>
      </c>
      <c r="C88" s="19">
        <f>'[1]Budget Worksheet 2017'!H96</f>
        <v>19000</v>
      </c>
      <c r="D88" s="17">
        <f t="shared" ref="D88:N88" si="53">ROUND($C$88/12,0)</f>
        <v>1583</v>
      </c>
      <c r="E88" s="17">
        <f t="shared" si="53"/>
        <v>1583</v>
      </c>
      <c r="F88" s="17">
        <f t="shared" si="53"/>
        <v>1583</v>
      </c>
      <c r="G88" s="17">
        <f t="shared" si="53"/>
        <v>1583</v>
      </c>
      <c r="H88" s="17">
        <f t="shared" si="53"/>
        <v>1583</v>
      </c>
      <c r="I88" s="17">
        <f t="shared" si="53"/>
        <v>1583</v>
      </c>
      <c r="J88" s="17">
        <f t="shared" si="53"/>
        <v>1583</v>
      </c>
      <c r="K88" s="17">
        <f t="shared" si="53"/>
        <v>1583</v>
      </c>
      <c r="L88" s="17">
        <f t="shared" si="53"/>
        <v>1583</v>
      </c>
      <c r="M88" s="17">
        <f t="shared" si="53"/>
        <v>1583</v>
      </c>
      <c r="N88" s="17">
        <f t="shared" si="53"/>
        <v>1583</v>
      </c>
      <c r="O88" s="17">
        <f>ROUND($C$88/12,0)+4</f>
        <v>1587</v>
      </c>
      <c r="P88" s="17">
        <f t="shared" si="48"/>
        <v>19000</v>
      </c>
    </row>
    <row r="89" spans="1:16" x14ac:dyDescent="0.25">
      <c r="A89" s="32" t="s">
        <v>124</v>
      </c>
      <c r="B89" s="32" t="s">
        <v>125</v>
      </c>
      <c r="C89" s="19">
        <f>'[1]Budget Worksheet 2017'!H97</f>
        <v>49500</v>
      </c>
      <c r="D89" s="17">
        <f>ROUND($C$89/12,0)</f>
        <v>4125</v>
      </c>
      <c r="E89" s="17">
        <f t="shared" ref="E89:O89" si="54">ROUND($C$89/12,0)</f>
        <v>4125</v>
      </c>
      <c r="F89" s="17">
        <f t="shared" si="54"/>
        <v>4125</v>
      </c>
      <c r="G89" s="17">
        <f t="shared" si="54"/>
        <v>4125</v>
      </c>
      <c r="H89" s="17">
        <f t="shared" si="54"/>
        <v>4125</v>
      </c>
      <c r="I89" s="17">
        <f t="shared" si="54"/>
        <v>4125</v>
      </c>
      <c r="J89" s="17">
        <f t="shared" si="54"/>
        <v>4125</v>
      </c>
      <c r="K89" s="17">
        <f t="shared" si="54"/>
        <v>4125</v>
      </c>
      <c r="L89" s="17">
        <f t="shared" si="54"/>
        <v>4125</v>
      </c>
      <c r="M89" s="17">
        <f t="shared" si="54"/>
        <v>4125</v>
      </c>
      <c r="N89" s="17">
        <f t="shared" si="54"/>
        <v>4125</v>
      </c>
      <c r="O89" s="17">
        <f t="shared" si="54"/>
        <v>4125</v>
      </c>
      <c r="P89" s="17">
        <f t="shared" si="48"/>
        <v>49500</v>
      </c>
    </row>
    <row r="90" spans="1:16" x14ac:dyDescent="0.25">
      <c r="A90" s="32" t="s">
        <v>126</v>
      </c>
      <c r="B90" s="32" t="s">
        <v>127</v>
      </c>
      <c r="C90" s="19">
        <f>'[1]Budget Worksheet 2017'!H98</f>
        <v>15000</v>
      </c>
      <c r="D90" s="17">
        <f>ROUND($C$90/12,0)</f>
        <v>1250</v>
      </c>
      <c r="E90" s="17">
        <f t="shared" ref="E90:O90" si="55">ROUND($C$90/12,0)</f>
        <v>1250</v>
      </c>
      <c r="F90" s="17">
        <f t="shared" si="55"/>
        <v>1250</v>
      </c>
      <c r="G90" s="17">
        <f t="shared" si="55"/>
        <v>1250</v>
      </c>
      <c r="H90" s="17">
        <f t="shared" si="55"/>
        <v>1250</v>
      </c>
      <c r="I90" s="17">
        <f t="shared" si="55"/>
        <v>1250</v>
      </c>
      <c r="J90" s="17">
        <f t="shared" si="55"/>
        <v>1250</v>
      </c>
      <c r="K90" s="17">
        <f t="shared" si="55"/>
        <v>1250</v>
      </c>
      <c r="L90" s="17">
        <f t="shared" si="55"/>
        <v>1250</v>
      </c>
      <c r="M90" s="17">
        <f t="shared" si="55"/>
        <v>1250</v>
      </c>
      <c r="N90" s="17">
        <f t="shared" si="55"/>
        <v>1250</v>
      </c>
      <c r="O90" s="17">
        <f t="shared" si="55"/>
        <v>1250</v>
      </c>
      <c r="P90" s="17">
        <f t="shared" si="48"/>
        <v>15000</v>
      </c>
    </row>
    <row r="91" spans="1:16" x14ac:dyDescent="0.25">
      <c r="A91" s="32" t="s">
        <v>128</v>
      </c>
      <c r="B91" s="32" t="s">
        <v>129</v>
      </c>
      <c r="C91" s="19">
        <f>'[1]Budget Worksheet 2017'!H99</f>
        <v>2500</v>
      </c>
      <c r="D91" s="17">
        <v>0</v>
      </c>
      <c r="E91" s="17">
        <v>0</v>
      </c>
      <c r="F91" s="17">
        <v>0</v>
      </c>
      <c r="G91" s="17">
        <v>0</v>
      </c>
      <c r="H91" s="17">
        <f>C91</f>
        <v>2500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f t="shared" si="48"/>
        <v>2500</v>
      </c>
    </row>
    <row r="92" spans="1:16" x14ac:dyDescent="0.25">
      <c r="A92" s="32" t="s">
        <v>130</v>
      </c>
      <c r="B92" s="32" t="s">
        <v>131</v>
      </c>
      <c r="C92" s="19">
        <f>'[1]Budget Worksheet 2017'!H100</f>
        <v>10000</v>
      </c>
      <c r="D92" s="17">
        <f t="shared" ref="D92:N92" si="56">ROUND($C$92/12,0)</f>
        <v>833</v>
      </c>
      <c r="E92" s="17">
        <f t="shared" si="56"/>
        <v>833</v>
      </c>
      <c r="F92" s="17">
        <f t="shared" si="56"/>
        <v>833</v>
      </c>
      <c r="G92" s="17">
        <f t="shared" si="56"/>
        <v>833</v>
      </c>
      <c r="H92" s="17">
        <f t="shared" si="56"/>
        <v>833</v>
      </c>
      <c r="I92" s="17">
        <f t="shared" si="56"/>
        <v>833</v>
      </c>
      <c r="J92" s="17">
        <f t="shared" si="56"/>
        <v>833</v>
      </c>
      <c r="K92" s="17">
        <f t="shared" si="56"/>
        <v>833</v>
      </c>
      <c r="L92" s="17">
        <f t="shared" si="56"/>
        <v>833</v>
      </c>
      <c r="M92" s="17">
        <f t="shared" si="56"/>
        <v>833</v>
      </c>
      <c r="N92" s="17">
        <f t="shared" si="56"/>
        <v>833</v>
      </c>
      <c r="O92" s="17">
        <f>ROUND($C$92/12,0)+4</f>
        <v>837</v>
      </c>
      <c r="P92" s="17">
        <f t="shared" si="48"/>
        <v>10000</v>
      </c>
    </row>
    <row r="93" spans="1:16" x14ac:dyDescent="0.25">
      <c r="A93" s="32" t="s">
        <v>132</v>
      </c>
      <c r="B93" s="33" t="s">
        <v>133</v>
      </c>
      <c r="C93" s="19">
        <f>'[1]Budget Worksheet 2017'!H101</f>
        <v>2400</v>
      </c>
      <c r="D93" s="17">
        <f t="shared" ref="D93:O93" si="57">ROUND($C$93/12,0)</f>
        <v>200</v>
      </c>
      <c r="E93" s="17">
        <f t="shared" si="57"/>
        <v>200</v>
      </c>
      <c r="F93" s="17">
        <f t="shared" si="57"/>
        <v>200</v>
      </c>
      <c r="G93" s="17">
        <f t="shared" si="57"/>
        <v>200</v>
      </c>
      <c r="H93" s="17">
        <f t="shared" si="57"/>
        <v>200</v>
      </c>
      <c r="I93" s="17">
        <f t="shared" si="57"/>
        <v>200</v>
      </c>
      <c r="J93" s="17">
        <f t="shared" si="57"/>
        <v>200</v>
      </c>
      <c r="K93" s="17">
        <f t="shared" si="57"/>
        <v>200</v>
      </c>
      <c r="L93" s="17">
        <f t="shared" si="57"/>
        <v>200</v>
      </c>
      <c r="M93" s="17">
        <f t="shared" si="57"/>
        <v>200</v>
      </c>
      <c r="N93" s="17">
        <f t="shared" si="57"/>
        <v>200</v>
      </c>
      <c r="O93" s="17">
        <f t="shared" si="57"/>
        <v>200</v>
      </c>
      <c r="P93" s="17">
        <f t="shared" si="48"/>
        <v>2400</v>
      </c>
    </row>
    <row r="94" spans="1:16" x14ac:dyDescent="0.25">
      <c r="A94" s="32" t="s">
        <v>134</v>
      </c>
      <c r="B94" s="32" t="s">
        <v>135</v>
      </c>
      <c r="C94" s="19">
        <f>'[1]Budget Worksheet 2017'!H102</f>
        <v>1200</v>
      </c>
      <c r="D94" s="17">
        <f>ROUND($C$94/12,0)</f>
        <v>100</v>
      </c>
      <c r="E94" s="17">
        <f t="shared" ref="E94:O94" si="58">ROUND($C$94/12,0)</f>
        <v>100</v>
      </c>
      <c r="F94" s="17">
        <f t="shared" si="58"/>
        <v>100</v>
      </c>
      <c r="G94" s="17">
        <f t="shared" si="58"/>
        <v>100</v>
      </c>
      <c r="H94" s="17">
        <f t="shared" si="58"/>
        <v>100</v>
      </c>
      <c r="I94" s="17">
        <f t="shared" si="58"/>
        <v>100</v>
      </c>
      <c r="J94" s="17">
        <f t="shared" si="58"/>
        <v>100</v>
      </c>
      <c r="K94" s="17">
        <f t="shared" si="58"/>
        <v>100</v>
      </c>
      <c r="L94" s="17">
        <f t="shared" si="58"/>
        <v>100</v>
      </c>
      <c r="M94" s="17">
        <f t="shared" si="58"/>
        <v>100</v>
      </c>
      <c r="N94" s="17">
        <f t="shared" si="58"/>
        <v>100</v>
      </c>
      <c r="O94" s="17">
        <f t="shared" si="58"/>
        <v>100</v>
      </c>
      <c r="P94" s="17">
        <f t="shared" si="48"/>
        <v>1200</v>
      </c>
    </row>
    <row r="95" spans="1:16" x14ac:dyDescent="0.25">
      <c r="A95" s="32" t="s">
        <v>136</v>
      </c>
      <c r="B95" s="33" t="s">
        <v>137</v>
      </c>
      <c r="C95" s="19">
        <f>'[1]Budget Worksheet 2017'!H103</f>
        <v>9500</v>
      </c>
      <c r="D95" s="17">
        <f t="shared" ref="D95:N95" si="59">ROUND($C$95/12,0)</f>
        <v>792</v>
      </c>
      <c r="E95" s="17">
        <f t="shared" si="59"/>
        <v>792</v>
      </c>
      <c r="F95" s="17">
        <f t="shared" si="59"/>
        <v>792</v>
      </c>
      <c r="G95" s="17">
        <f t="shared" si="59"/>
        <v>792</v>
      </c>
      <c r="H95" s="17">
        <f t="shared" si="59"/>
        <v>792</v>
      </c>
      <c r="I95" s="17">
        <f t="shared" si="59"/>
        <v>792</v>
      </c>
      <c r="J95" s="17">
        <f t="shared" si="59"/>
        <v>792</v>
      </c>
      <c r="K95" s="17">
        <f t="shared" si="59"/>
        <v>792</v>
      </c>
      <c r="L95" s="17">
        <f t="shared" si="59"/>
        <v>792</v>
      </c>
      <c r="M95" s="17">
        <f t="shared" si="59"/>
        <v>792</v>
      </c>
      <c r="N95" s="17">
        <f t="shared" si="59"/>
        <v>792</v>
      </c>
      <c r="O95" s="17">
        <f>ROUND($C$95/12,0)-4</f>
        <v>788</v>
      </c>
      <c r="P95" s="17">
        <f t="shared" si="48"/>
        <v>9500</v>
      </c>
    </row>
    <row r="96" spans="1:16" x14ac:dyDescent="0.25">
      <c r="A96" s="32" t="s">
        <v>138</v>
      </c>
      <c r="B96" s="32" t="s">
        <v>139</v>
      </c>
      <c r="C96" s="19">
        <f>'[1]Budget Worksheet 2017'!H104</f>
        <v>5000</v>
      </c>
      <c r="D96" s="17">
        <f t="shared" ref="D96:N96" si="60">ROUND($C$96/12,0)</f>
        <v>417</v>
      </c>
      <c r="E96" s="17">
        <f t="shared" si="60"/>
        <v>417</v>
      </c>
      <c r="F96" s="17">
        <f t="shared" si="60"/>
        <v>417</v>
      </c>
      <c r="G96" s="17">
        <f t="shared" si="60"/>
        <v>417</v>
      </c>
      <c r="H96" s="17">
        <f t="shared" si="60"/>
        <v>417</v>
      </c>
      <c r="I96" s="17">
        <f t="shared" si="60"/>
        <v>417</v>
      </c>
      <c r="J96" s="17">
        <f t="shared" si="60"/>
        <v>417</v>
      </c>
      <c r="K96" s="17">
        <f t="shared" si="60"/>
        <v>417</v>
      </c>
      <c r="L96" s="17">
        <f t="shared" si="60"/>
        <v>417</v>
      </c>
      <c r="M96" s="17">
        <f t="shared" si="60"/>
        <v>417</v>
      </c>
      <c r="N96" s="17">
        <f t="shared" si="60"/>
        <v>417</v>
      </c>
      <c r="O96" s="17">
        <f>ROUND($C$96/12,0)-4</f>
        <v>413</v>
      </c>
      <c r="P96" s="17">
        <f t="shared" si="48"/>
        <v>5000</v>
      </c>
    </row>
    <row r="97" spans="1:16" x14ac:dyDescent="0.25">
      <c r="A97" s="32" t="s">
        <v>140</v>
      </c>
      <c r="B97" s="32" t="s">
        <v>141</v>
      </c>
      <c r="C97" s="19">
        <f>'[1]Budget Worksheet 2017'!H105</f>
        <v>10000</v>
      </c>
      <c r="D97" s="17">
        <f t="shared" ref="D97:N97" si="61">ROUND($C$97/12,0)</f>
        <v>833</v>
      </c>
      <c r="E97" s="17">
        <f t="shared" si="61"/>
        <v>833</v>
      </c>
      <c r="F97" s="17">
        <f t="shared" si="61"/>
        <v>833</v>
      </c>
      <c r="G97" s="17">
        <f t="shared" si="61"/>
        <v>833</v>
      </c>
      <c r="H97" s="17">
        <f t="shared" si="61"/>
        <v>833</v>
      </c>
      <c r="I97" s="17">
        <f t="shared" si="61"/>
        <v>833</v>
      </c>
      <c r="J97" s="17">
        <f t="shared" si="61"/>
        <v>833</v>
      </c>
      <c r="K97" s="17">
        <f t="shared" si="61"/>
        <v>833</v>
      </c>
      <c r="L97" s="17">
        <f t="shared" si="61"/>
        <v>833</v>
      </c>
      <c r="M97" s="17">
        <f t="shared" si="61"/>
        <v>833</v>
      </c>
      <c r="N97" s="17">
        <f t="shared" si="61"/>
        <v>833</v>
      </c>
      <c r="O97" s="17">
        <f>ROUND($C$97/12,0)+4</f>
        <v>837</v>
      </c>
      <c r="P97" s="17">
        <f t="shared" si="48"/>
        <v>10000</v>
      </c>
    </row>
    <row r="98" spans="1:16" x14ac:dyDescent="0.25">
      <c r="A98" s="32" t="s">
        <v>142</v>
      </c>
      <c r="B98" s="32" t="s">
        <v>143</v>
      </c>
      <c r="C98" s="19">
        <f>'[1]Budget Worksheet 2017'!H106</f>
        <v>10000</v>
      </c>
      <c r="D98" s="17">
        <f t="shared" ref="D98:N98" si="62">ROUND($C$98/12,0)</f>
        <v>833</v>
      </c>
      <c r="E98" s="17">
        <f t="shared" si="62"/>
        <v>833</v>
      </c>
      <c r="F98" s="17">
        <f t="shared" si="62"/>
        <v>833</v>
      </c>
      <c r="G98" s="17">
        <f t="shared" si="62"/>
        <v>833</v>
      </c>
      <c r="H98" s="17">
        <f t="shared" si="62"/>
        <v>833</v>
      </c>
      <c r="I98" s="17">
        <f t="shared" si="62"/>
        <v>833</v>
      </c>
      <c r="J98" s="17">
        <f t="shared" si="62"/>
        <v>833</v>
      </c>
      <c r="K98" s="17">
        <f t="shared" si="62"/>
        <v>833</v>
      </c>
      <c r="L98" s="17">
        <f t="shared" si="62"/>
        <v>833</v>
      </c>
      <c r="M98" s="17">
        <f t="shared" si="62"/>
        <v>833</v>
      </c>
      <c r="N98" s="17">
        <f t="shared" si="62"/>
        <v>833</v>
      </c>
      <c r="O98" s="17">
        <f>ROUND($C$98/12,0)+4</f>
        <v>837</v>
      </c>
      <c r="P98" s="17">
        <f t="shared" si="48"/>
        <v>10000</v>
      </c>
    </row>
    <row r="99" spans="1:16" x14ac:dyDescent="0.25">
      <c r="A99" s="32" t="s">
        <v>144</v>
      </c>
      <c r="B99" s="32" t="s">
        <v>145</v>
      </c>
      <c r="C99" s="19">
        <f>'[1]Budget Worksheet 2017'!H107</f>
        <v>20000</v>
      </c>
      <c r="D99" s="17">
        <f>ROUND($C$99/12,0)</f>
        <v>1667</v>
      </c>
      <c r="E99" s="17">
        <f t="shared" ref="E99:N99" si="63">ROUND($C$99/12,0)</f>
        <v>1667</v>
      </c>
      <c r="F99" s="17">
        <f t="shared" si="63"/>
        <v>1667</v>
      </c>
      <c r="G99" s="17">
        <f t="shared" si="63"/>
        <v>1667</v>
      </c>
      <c r="H99" s="17">
        <f t="shared" si="63"/>
        <v>1667</v>
      </c>
      <c r="I99" s="17">
        <f t="shared" si="63"/>
        <v>1667</v>
      </c>
      <c r="J99" s="17">
        <f t="shared" si="63"/>
        <v>1667</v>
      </c>
      <c r="K99" s="17">
        <f t="shared" si="63"/>
        <v>1667</v>
      </c>
      <c r="L99" s="17">
        <f t="shared" si="63"/>
        <v>1667</v>
      </c>
      <c r="M99" s="17">
        <f t="shared" si="63"/>
        <v>1667</v>
      </c>
      <c r="N99" s="17">
        <f t="shared" si="63"/>
        <v>1667</v>
      </c>
      <c r="O99" s="17">
        <f>ROUND($C$99/12,0)-4</f>
        <v>1663</v>
      </c>
      <c r="P99" s="17">
        <f t="shared" si="48"/>
        <v>20000</v>
      </c>
    </row>
    <row r="100" spans="1:16" x14ac:dyDescent="0.25">
      <c r="A100" s="33" t="s">
        <v>146</v>
      </c>
      <c r="B100" s="33" t="s">
        <v>147</v>
      </c>
      <c r="C100" s="19">
        <f>'[1]Budget Worksheet 2017'!H108</f>
        <v>18000</v>
      </c>
      <c r="D100" s="17">
        <f>ROUND($C$100/12,0)</f>
        <v>1500</v>
      </c>
      <c r="E100" s="17">
        <f t="shared" ref="E100:O100" si="64">ROUND($C$100/12,0)</f>
        <v>1500</v>
      </c>
      <c r="F100" s="17">
        <f t="shared" si="64"/>
        <v>1500</v>
      </c>
      <c r="G100" s="17">
        <f t="shared" si="64"/>
        <v>1500</v>
      </c>
      <c r="H100" s="17">
        <f t="shared" si="64"/>
        <v>1500</v>
      </c>
      <c r="I100" s="17">
        <f t="shared" si="64"/>
        <v>1500</v>
      </c>
      <c r="J100" s="17">
        <f t="shared" si="64"/>
        <v>1500</v>
      </c>
      <c r="K100" s="17">
        <f t="shared" si="64"/>
        <v>1500</v>
      </c>
      <c r="L100" s="17">
        <f t="shared" si="64"/>
        <v>1500</v>
      </c>
      <c r="M100" s="17">
        <f t="shared" si="64"/>
        <v>1500</v>
      </c>
      <c r="N100" s="17">
        <f t="shared" si="64"/>
        <v>1500</v>
      </c>
      <c r="O100" s="17">
        <f t="shared" si="64"/>
        <v>1500</v>
      </c>
      <c r="P100" s="17">
        <f t="shared" si="48"/>
        <v>18000</v>
      </c>
    </row>
    <row r="101" spans="1:16" x14ac:dyDescent="0.25">
      <c r="A101" s="32" t="s">
        <v>148</v>
      </c>
      <c r="B101" s="32" t="s">
        <v>149</v>
      </c>
      <c r="C101" s="19">
        <f>'[1]Budget Worksheet 2017'!H109</f>
        <v>2000</v>
      </c>
      <c r="D101" s="17">
        <f t="shared" ref="D101:N101" si="65">ROUND($C$101/12,0)</f>
        <v>167</v>
      </c>
      <c r="E101" s="17">
        <f t="shared" si="65"/>
        <v>167</v>
      </c>
      <c r="F101" s="17">
        <f t="shared" si="65"/>
        <v>167</v>
      </c>
      <c r="G101" s="17">
        <f t="shared" si="65"/>
        <v>167</v>
      </c>
      <c r="H101" s="17">
        <f t="shared" si="65"/>
        <v>167</v>
      </c>
      <c r="I101" s="17">
        <f t="shared" si="65"/>
        <v>167</v>
      </c>
      <c r="J101" s="17">
        <f t="shared" si="65"/>
        <v>167</v>
      </c>
      <c r="K101" s="17">
        <f t="shared" si="65"/>
        <v>167</v>
      </c>
      <c r="L101" s="17">
        <f t="shared" si="65"/>
        <v>167</v>
      </c>
      <c r="M101" s="17">
        <f t="shared" si="65"/>
        <v>167</v>
      </c>
      <c r="N101" s="17">
        <f t="shared" si="65"/>
        <v>167</v>
      </c>
      <c r="O101" s="17">
        <f>ROUND($C$101/12,0)-4</f>
        <v>163</v>
      </c>
      <c r="P101" s="17">
        <f t="shared" si="48"/>
        <v>2000</v>
      </c>
    </row>
    <row r="102" spans="1:16" x14ac:dyDescent="0.25">
      <c r="A102" s="33" t="s">
        <v>150</v>
      </c>
      <c r="B102" s="33" t="s">
        <v>151</v>
      </c>
      <c r="C102" s="19">
        <f>'[1]Budget Worksheet 2017'!H110</f>
        <v>3500</v>
      </c>
      <c r="D102" s="17">
        <f t="shared" ref="D102:N102" si="66">ROUND($C$102/12,0)</f>
        <v>292</v>
      </c>
      <c r="E102" s="17">
        <f t="shared" si="66"/>
        <v>292</v>
      </c>
      <c r="F102" s="17">
        <f t="shared" si="66"/>
        <v>292</v>
      </c>
      <c r="G102" s="17">
        <f t="shared" si="66"/>
        <v>292</v>
      </c>
      <c r="H102" s="17">
        <f t="shared" si="66"/>
        <v>292</v>
      </c>
      <c r="I102" s="17">
        <f t="shared" si="66"/>
        <v>292</v>
      </c>
      <c r="J102" s="17">
        <f t="shared" si="66"/>
        <v>292</v>
      </c>
      <c r="K102" s="17">
        <f t="shared" si="66"/>
        <v>292</v>
      </c>
      <c r="L102" s="17">
        <f t="shared" si="66"/>
        <v>292</v>
      </c>
      <c r="M102" s="17">
        <f t="shared" si="66"/>
        <v>292</v>
      </c>
      <c r="N102" s="17">
        <f t="shared" si="66"/>
        <v>292</v>
      </c>
      <c r="O102" s="17">
        <f>ROUND($C$102/12,0)-4</f>
        <v>288</v>
      </c>
      <c r="P102" s="17">
        <f t="shared" si="48"/>
        <v>3500</v>
      </c>
    </row>
    <row r="103" spans="1:16" x14ac:dyDescent="0.25">
      <c r="A103" s="18"/>
      <c r="B103" s="18"/>
      <c r="C103" s="19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x14ac:dyDescent="0.25">
      <c r="A104" s="18"/>
      <c r="B104" s="18"/>
      <c r="C104" s="19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 x14ac:dyDescent="0.25">
      <c r="A105" s="18"/>
      <c r="B105" s="18"/>
      <c r="C105" s="19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x14ac:dyDescent="0.25">
      <c r="A106" s="18"/>
      <c r="B106" s="14" t="s">
        <v>183</v>
      </c>
      <c r="C106" s="23">
        <f>SUM(C77:C105)</f>
        <v>292171</v>
      </c>
      <c r="D106" s="17">
        <f>SUM(D77:D105)</f>
        <v>24118</v>
      </c>
      <c r="E106" s="17">
        <f t="shared" ref="E106:O106" si="67">SUM(E77:E105)</f>
        <v>24118</v>
      </c>
      <c r="F106" s="17">
        <f t="shared" si="67"/>
        <v>24389</v>
      </c>
      <c r="G106" s="17">
        <f t="shared" si="67"/>
        <v>24118</v>
      </c>
      <c r="H106" s="17">
        <f t="shared" si="67"/>
        <v>26618</v>
      </c>
      <c r="I106" s="17">
        <f t="shared" si="67"/>
        <v>24118</v>
      </c>
      <c r="J106" s="17">
        <f t="shared" si="67"/>
        <v>24118</v>
      </c>
      <c r="K106" s="17">
        <f t="shared" si="67"/>
        <v>24118</v>
      </c>
      <c r="L106" s="17">
        <f t="shared" si="67"/>
        <v>24118</v>
      </c>
      <c r="M106" s="17">
        <f t="shared" si="67"/>
        <v>24118</v>
      </c>
      <c r="N106" s="17">
        <f t="shared" si="67"/>
        <v>24118</v>
      </c>
      <c r="O106" s="17">
        <f t="shared" si="67"/>
        <v>24102</v>
      </c>
      <c r="P106" s="17">
        <f t="shared" ref="P106:P124" si="68">SUM(D106:O106)</f>
        <v>292171</v>
      </c>
    </row>
    <row r="107" spans="1:16" x14ac:dyDescent="0.25">
      <c r="A107" s="18"/>
      <c r="B107" s="18"/>
      <c r="C107" s="25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x14ac:dyDescent="0.25">
      <c r="A108" s="14" t="s">
        <v>152</v>
      </c>
      <c r="B108" s="15"/>
      <c r="C108" s="25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x14ac:dyDescent="0.25">
      <c r="A109" s="35" t="s">
        <v>153</v>
      </c>
      <c r="B109" s="35" t="s">
        <v>184</v>
      </c>
      <c r="C109" s="36">
        <f>'[1]Budget Worksheet 2017'!H115</f>
        <v>1500</v>
      </c>
      <c r="D109" s="17">
        <f>ROUND($C$109/12,0)</f>
        <v>125</v>
      </c>
      <c r="E109" s="17">
        <f t="shared" ref="E109:O109" si="69">ROUND($C$109/12,0)</f>
        <v>125</v>
      </c>
      <c r="F109" s="17">
        <f t="shared" si="69"/>
        <v>125</v>
      </c>
      <c r="G109" s="17">
        <f t="shared" si="69"/>
        <v>125</v>
      </c>
      <c r="H109" s="17">
        <f t="shared" si="69"/>
        <v>125</v>
      </c>
      <c r="I109" s="17">
        <f t="shared" si="69"/>
        <v>125</v>
      </c>
      <c r="J109" s="17">
        <f t="shared" si="69"/>
        <v>125</v>
      </c>
      <c r="K109" s="17">
        <f t="shared" si="69"/>
        <v>125</v>
      </c>
      <c r="L109" s="17">
        <f t="shared" si="69"/>
        <v>125</v>
      </c>
      <c r="M109" s="17">
        <f t="shared" si="69"/>
        <v>125</v>
      </c>
      <c r="N109" s="17">
        <f t="shared" si="69"/>
        <v>125</v>
      </c>
      <c r="O109" s="17">
        <f t="shared" si="69"/>
        <v>125</v>
      </c>
      <c r="P109" s="17">
        <f t="shared" si="68"/>
        <v>1500</v>
      </c>
    </row>
    <row r="110" spans="1:16" x14ac:dyDescent="0.25">
      <c r="A110" s="35" t="s">
        <v>155</v>
      </c>
      <c r="B110" s="35" t="s">
        <v>156</v>
      </c>
      <c r="C110" s="36">
        <f>'[1]Budget Worksheet 2017'!H116</f>
        <v>15000</v>
      </c>
      <c r="D110" s="17">
        <f>ROUND($C$110/12,0)</f>
        <v>1250</v>
      </c>
      <c r="E110" s="17">
        <f t="shared" ref="E110:O110" si="70">ROUND($C$110/12,0)</f>
        <v>1250</v>
      </c>
      <c r="F110" s="17">
        <f t="shared" si="70"/>
        <v>1250</v>
      </c>
      <c r="G110" s="17">
        <f t="shared" si="70"/>
        <v>1250</v>
      </c>
      <c r="H110" s="17">
        <f t="shared" si="70"/>
        <v>1250</v>
      </c>
      <c r="I110" s="17">
        <f t="shared" si="70"/>
        <v>1250</v>
      </c>
      <c r="J110" s="17">
        <f t="shared" si="70"/>
        <v>1250</v>
      </c>
      <c r="K110" s="17">
        <f t="shared" si="70"/>
        <v>1250</v>
      </c>
      <c r="L110" s="17">
        <f t="shared" si="70"/>
        <v>1250</v>
      </c>
      <c r="M110" s="17">
        <f t="shared" si="70"/>
        <v>1250</v>
      </c>
      <c r="N110" s="17">
        <f t="shared" si="70"/>
        <v>1250</v>
      </c>
      <c r="O110" s="17">
        <f t="shared" si="70"/>
        <v>1250</v>
      </c>
      <c r="P110" s="17">
        <f t="shared" si="68"/>
        <v>15000</v>
      </c>
    </row>
    <row r="111" spans="1:16" x14ac:dyDescent="0.25">
      <c r="A111" s="35" t="s">
        <v>157</v>
      </c>
      <c r="B111" s="35" t="s">
        <v>158</v>
      </c>
      <c r="C111" s="36">
        <f>'[1]Budget Worksheet 2017'!H117</f>
        <v>6500</v>
      </c>
      <c r="D111" s="17">
        <f t="shared" ref="D111:N111" si="71">ROUND($C$111/12,0)</f>
        <v>542</v>
      </c>
      <c r="E111" s="17">
        <f t="shared" si="71"/>
        <v>542</v>
      </c>
      <c r="F111" s="17">
        <f t="shared" si="71"/>
        <v>542</v>
      </c>
      <c r="G111" s="17">
        <f t="shared" si="71"/>
        <v>542</v>
      </c>
      <c r="H111" s="17">
        <f t="shared" si="71"/>
        <v>542</v>
      </c>
      <c r="I111" s="17">
        <f t="shared" si="71"/>
        <v>542</v>
      </c>
      <c r="J111" s="17">
        <f t="shared" si="71"/>
        <v>542</v>
      </c>
      <c r="K111" s="17">
        <f t="shared" si="71"/>
        <v>542</v>
      </c>
      <c r="L111" s="17">
        <f t="shared" si="71"/>
        <v>542</v>
      </c>
      <c r="M111" s="17">
        <f t="shared" si="71"/>
        <v>542</v>
      </c>
      <c r="N111" s="17">
        <f t="shared" si="71"/>
        <v>542</v>
      </c>
      <c r="O111" s="17">
        <f>ROUND($C$111/12,0)-4</f>
        <v>538</v>
      </c>
      <c r="P111" s="17">
        <f t="shared" si="68"/>
        <v>6500</v>
      </c>
    </row>
    <row r="112" spans="1:16" x14ac:dyDescent="0.25">
      <c r="A112" s="21"/>
      <c r="B112" s="21"/>
      <c r="C112" s="22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5">
      <c r="A113" s="14" t="s">
        <v>7</v>
      </c>
      <c r="B113" s="14" t="s">
        <v>159</v>
      </c>
      <c r="C113" s="23">
        <f>SUM(C109:C112)</f>
        <v>23000</v>
      </c>
      <c r="D113" s="17">
        <f>SUM(D109:D111)</f>
        <v>1917</v>
      </c>
      <c r="E113" s="17">
        <f t="shared" ref="E113:O113" si="72">SUM(E109:E111)</f>
        <v>1917</v>
      </c>
      <c r="F113" s="17">
        <f t="shared" si="72"/>
        <v>1917</v>
      </c>
      <c r="G113" s="17">
        <f t="shared" si="72"/>
        <v>1917</v>
      </c>
      <c r="H113" s="17">
        <f t="shared" si="72"/>
        <v>1917</v>
      </c>
      <c r="I113" s="17">
        <f t="shared" si="72"/>
        <v>1917</v>
      </c>
      <c r="J113" s="17">
        <f t="shared" si="72"/>
        <v>1917</v>
      </c>
      <c r="K113" s="17">
        <f t="shared" si="72"/>
        <v>1917</v>
      </c>
      <c r="L113" s="17">
        <f t="shared" si="72"/>
        <v>1917</v>
      </c>
      <c r="M113" s="17">
        <f t="shared" si="72"/>
        <v>1917</v>
      </c>
      <c r="N113" s="17">
        <f t="shared" si="72"/>
        <v>1917</v>
      </c>
      <c r="O113" s="17">
        <f t="shared" si="72"/>
        <v>1913</v>
      </c>
      <c r="P113" s="17">
        <f t="shared" si="68"/>
        <v>23000</v>
      </c>
    </row>
    <row r="114" spans="1:16" x14ac:dyDescent="0.25">
      <c r="A114" s="21"/>
      <c r="B114" s="21"/>
      <c r="C114" s="22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5">
      <c r="A115" s="14" t="s">
        <v>160</v>
      </c>
      <c r="B115" s="15"/>
      <c r="C115" s="25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5">
      <c r="A116" s="21"/>
      <c r="B116" s="21"/>
      <c r="C116" s="22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5">
      <c r="A117" s="14" t="s">
        <v>7</v>
      </c>
      <c r="B117" s="14" t="s">
        <v>162</v>
      </c>
      <c r="C117" s="25">
        <f>'[1]Budget Worksheet 2017'!H122</f>
        <v>52479</v>
      </c>
      <c r="D117" s="17">
        <f t="shared" ref="D117:N117" si="73">ROUND($C$117/12,0)</f>
        <v>4373</v>
      </c>
      <c r="E117" s="17">
        <f t="shared" si="73"/>
        <v>4373</v>
      </c>
      <c r="F117" s="17">
        <f t="shared" si="73"/>
        <v>4373</v>
      </c>
      <c r="G117" s="17">
        <f t="shared" si="73"/>
        <v>4373</v>
      </c>
      <c r="H117" s="17">
        <f t="shared" si="73"/>
        <v>4373</v>
      </c>
      <c r="I117" s="17">
        <f t="shared" si="73"/>
        <v>4373</v>
      </c>
      <c r="J117" s="17">
        <f t="shared" si="73"/>
        <v>4373</v>
      </c>
      <c r="K117" s="17">
        <f t="shared" si="73"/>
        <v>4373</v>
      </c>
      <c r="L117" s="17">
        <f t="shared" si="73"/>
        <v>4373</v>
      </c>
      <c r="M117" s="17">
        <f t="shared" si="73"/>
        <v>4373</v>
      </c>
      <c r="N117" s="17">
        <f t="shared" si="73"/>
        <v>4373</v>
      </c>
      <c r="O117" s="17">
        <f>ROUND($C$117/12,0)+3</f>
        <v>4376</v>
      </c>
      <c r="P117" s="17">
        <f t="shared" si="68"/>
        <v>52479</v>
      </c>
    </row>
    <row r="118" spans="1:16" x14ac:dyDescent="0.25">
      <c r="A118" s="21"/>
      <c r="B118" s="21"/>
      <c r="C118" s="22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5">
      <c r="A119" s="21"/>
      <c r="B119" s="21"/>
      <c r="C119" s="22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5">
      <c r="A120" s="37" t="s">
        <v>7</v>
      </c>
      <c r="B120" s="37" t="s">
        <v>163</v>
      </c>
      <c r="C120" s="38">
        <f>ROUND(C42+C49+C55+C69+C74+C106+C113+C117, 5)</f>
        <v>908378</v>
      </c>
      <c r="D120" s="39">
        <f t="shared" ref="D120:O120" si="74">ROUND(D42+D49+D55+D69+D74+D106+D113+D117, 5)</f>
        <v>70443</v>
      </c>
      <c r="E120" s="39">
        <f t="shared" si="74"/>
        <v>70435</v>
      </c>
      <c r="F120" s="39">
        <f t="shared" si="74"/>
        <v>111869</v>
      </c>
      <c r="G120" s="39">
        <f t="shared" si="74"/>
        <v>70435</v>
      </c>
      <c r="H120" s="39">
        <f t="shared" si="74"/>
        <v>72935</v>
      </c>
      <c r="I120" s="39">
        <f t="shared" si="74"/>
        <v>76435</v>
      </c>
      <c r="J120" s="39">
        <f t="shared" si="74"/>
        <v>70435</v>
      </c>
      <c r="K120" s="39">
        <f t="shared" si="74"/>
        <v>83722</v>
      </c>
      <c r="L120" s="39">
        <f t="shared" si="74"/>
        <v>70435</v>
      </c>
      <c r="M120" s="39">
        <f t="shared" si="74"/>
        <v>70435</v>
      </c>
      <c r="N120" s="39">
        <f t="shared" si="74"/>
        <v>70430</v>
      </c>
      <c r="O120" s="39">
        <f t="shared" si="74"/>
        <v>70369</v>
      </c>
      <c r="P120" s="17">
        <f t="shared" si="68"/>
        <v>908378</v>
      </c>
    </row>
    <row r="121" spans="1:16" x14ac:dyDescent="0.25">
      <c r="A121" s="21"/>
      <c r="B121" s="21"/>
      <c r="C121" s="22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17"/>
    </row>
    <row r="122" spans="1:16" x14ac:dyDescent="0.25">
      <c r="A122" s="14" t="s">
        <v>164</v>
      </c>
      <c r="B122" s="15"/>
      <c r="C122" s="25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5">
      <c r="A123" s="21"/>
      <c r="B123" s="21"/>
      <c r="C123" s="22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14" t="s">
        <v>7</v>
      </c>
      <c r="B124" s="14" t="s">
        <v>165</v>
      </c>
      <c r="C124" s="25">
        <f>'[1]Budget Worksheet 2017'!H130</f>
        <v>50000</v>
      </c>
      <c r="D124" s="17">
        <f t="shared" ref="D124:N124" si="75">ROUND($C$124/12,0)</f>
        <v>4167</v>
      </c>
      <c r="E124" s="17">
        <f t="shared" si="75"/>
        <v>4167</v>
      </c>
      <c r="F124" s="17">
        <f t="shared" si="75"/>
        <v>4167</v>
      </c>
      <c r="G124" s="17">
        <f t="shared" si="75"/>
        <v>4167</v>
      </c>
      <c r="H124" s="17">
        <f t="shared" si="75"/>
        <v>4167</v>
      </c>
      <c r="I124" s="17">
        <f t="shared" si="75"/>
        <v>4167</v>
      </c>
      <c r="J124" s="17">
        <f t="shared" si="75"/>
        <v>4167</v>
      </c>
      <c r="K124" s="17">
        <f t="shared" si="75"/>
        <v>4167</v>
      </c>
      <c r="L124" s="17">
        <f t="shared" si="75"/>
        <v>4167</v>
      </c>
      <c r="M124" s="17">
        <f t="shared" si="75"/>
        <v>4167</v>
      </c>
      <c r="N124" s="17">
        <f t="shared" si="75"/>
        <v>4167</v>
      </c>
      <c r="O124" s="17">
        <f>ROUND($C$124/12,0)-4</f>
        <v>4163</v>
      </c>
      <c r="P124" s="17">
        <f t="shared" si="68"/>
        <v>50000</v>
      </c>
    </row>
    <row r="125" spans="1:16" x14ac:dyDescent="0.25">
      <c r="A125" s="21"/>
      <c r="B125" s="21"/>
      <c r="C125" s="22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14" t="s">
        <v>7</v>
      </c>
      <c r="B126" s="15"/>
      <c r="C126" s="25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21"/>
      <c r="B127" s="21"/>
      <c r="C127" s="22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37" t="s">
        <v>7</v>
      </c>
      <c r="B128" s="37" t="s">
        <v>166</v>
      </c>
      <c r="C128" s="38" t="e">
        <f>ROUND(-C24+C124+C120,5)</f>
        <v>#REF!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21"/>
      <c r="B129" s="21"/>
      <c r="C129" s="25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workbookViewId="0">
      <selection sqref="A1:XFD1048576"/>
    </sheetView>
  </sheetViews>
  <sheetFormatPr defaultRowHeight="15" x14ac:dyDescent="0.25"/>
  <cols>
    <col min="1" max="1" width="6.42578125" customWidth="1"/>
    <col min="2" max="2" width="23.85546875" customWidth="1"/>
    <col min="3" max="3" width="11" style="20" customWidth="1"/>
    <col min="4" max="4" width="10.28515625" style="20" customWidth="1"/>
    <col min="5" max="5" width="9.42578125" style="20" bestFit="1" customWidth="1"/>
    <col min="6" max="6" width="10.28515625" style="20" bestFit="1" customWidth="1"/>
    <col min="7" max="15" width="9.42578125" style="20" bestFit="1" customWidth="1"/>
    <col min="16" max="16" width="13.7109375" style="20" hidden="1" customWidth="1"/>
    <col min="17" max="17" width="11.5703125" customWidth="1"/>
  </cols>
  <sheetData>
    <row r="1" spans="1:17" ht="29.25" x14ac:dyDescent="0.25">
      <c r="B1" t="s">
        <v>167</v>
      </c>
      <c r="C1" s="11" t="s">
        <v>0</v>
      </c>
      <c r="D1" s="12" t="s">
        <v>168</v>
      </c>
      <c r="E1" s="12" t="s">
        <v>169</v>
      </c>
      <c r="F1" s="12" t="s">
        <v>170</v>
      </c>
      <c r="G1" s="12" t="s">
        <v>171</v>
      </c>
      <c r="H1" s="12" t="s">
        <v>172</v>
      </c>
      <c r="I1" s="12" t="s">
        <v>173</v>
      </c>
      <c r="J1" s="12" t="s">
        <v>174</v>
      </c>
      <c r="K1" s="12" t="s">
        <v>175</v>
      </c>
      <c r="L1" s="12" t="s">
        <v>176</v>
      </c>
      <c r="M1" s="12" t="s">
        <v>177</v>
      </c>
      <c r="N1" s="12" t="s">
        <v>178</v>
      </c>
      <c r="O1" s="12" t="s">
        <v>179</v>
      </c>
      <c r="P1" s="13" t="s">
        <v>180</v>
      </c>
    </row>
    <row r="3" spans="1:17" x14ac:dyDescent="0.25">
      <c r="A3" s="14" t="s">
        <v>2</v>
      </c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x14ac:dyDescent="0.25">
      <c r="A4" s="18" t="s">
        <v>3</v>
      </c>
      <c r="B4" s="18" t="s">
        <v>4</v>
      </c>
      <c r="C4" s="19">
        <f>'[1]Budget Worksheet 2017'!H4</f>
        <v>911058</v>
      </c>
      <c r="D4" s="17">
        <f>ROUND(C4*80%,0)</f>
        <v>728846</v>
      </c>
      <c r="E4" s="17">
        <f>ROUND(C4*10%,0)</f>
        <v>91106</v>
      </c>
      <c r="F4" s="17">
        <f>ROUND(C4*5%,0)</f>
        <v>45553</v>
      </c>
      <c r="G4" s="17">
        <f>ROUND(C4*2.5%,0)</f>
        <v>22776</v>
      </c>
      <c r="H4" s="17">
        <f>ROUND(C4*1%,0)</f>
        <v>9111</v>
      </c>
      <c r="I4" s="17">
        <f>ROUND(C4*0.25%,0)</f>
        <v>2278</v>
      </c>
      <c r="J4" s="17">
        <f>ROUND(C4*0.25%,0)</f>
        <v>2278</v>
      </c>
      <c r="K4" s="17">
        <f>ROUND(C4*0.2%,0)</f>
        <v>1822</v>
      </c>
      <c r="L4" s="17">
        <f>ROUND(C4*0.2%,0)</f>
        <v>1822</v>
      </c>
      <c r="M4" s="17">
        <f>ROUND(C4*0.2%,0)</f>
        <v>1822</v>
      </c>
      <c r="N4" s="17">
        <f>ROUND(C4*0.2%,0)</f>
        <v>1822</v>
      </c>
      <c r="O4" s="17">
        <f>ROUND(C4*0.2%,0)</f>
        <v>1822</v>
      </c>
      <c r="P4" s="17">
        <f>SUM(D4:O4)</f>
        <v>911058</v>
      </c>
      <c r="Q4" s="20">
        <f xml:space="preserve"> SUM(L4:O4)</f>
        <v>7288</v>
      </c>
    </row>
    <row r="5" spans="1:17" x14ac:dyDescent="0.25">
      <c r="A5" s="18" t="s">
        <v>5</v>
      </c>
      <c r="B5" s="18" t="s">
        <v>6</v>
      </c>
      <c r="C5" s="19">
        <f>'[1]Budget Worksheet 2017'!H5</f>
        <v>500</v>
      </c>
      <c r="D5" s="17">
        <f>ROUND(C5*80%,0)</f>
        <v>400</v>
      </c>
      <c r="E5" s="17">
        <f>ROUND(C5*10%,0)</f>
        <v>50</v>
      </c>
      <c r="F5" s="17">
        <f>ROUND(C5*5%,0)</f>
        <v>25</v>
      </c>
      <c r="G5" s="17">
        <f>ROUND(C5*2.5%,0)</f>
        <v>13</v>
      </c>
      <c r="H5" s="17">
        <f>ROUND(C5*1%,0)</f>
        <v>5</v>
      </c>
      <c r="I5" s="17">
        <f>ROUND(C5*0.25%,0)</f>
        <v>1</v>
      </c>
      <c r="J5" s="17">
        <f>ROUND(C5*0.25%,0)</f>
        <v>1</v>
      </c>
      <c r="K5" s="17">
        <f>ROUND(C5*0.2%,0)</f>
        <v>1</v>
      </c>
      <c r="L5" s="17">
        <f>ROUND(C5*0.2%,0)</f>
        <v>1</v>
      </c>
      <c r="M5" s="17">
        <f>ROUND(C5*0.2%,0)</f>
        <v>1</v>
      </c>
      <c r="N5" s="17">
        <f>ROUND(C5*0.2%,0)</f>
        <v>1</v>
      </c>
      <c r="O5" s="17">
        <f>ROUND(C5*0.2%,0)</f>
        <v>1</v>
      </c>
      <c r="P5" s="17">
        <f>SUM(D5:O5)</f>
        <v>500</v>
      </c>
      <c r="Q5" s="20">
        <f t="shared" ref="Q5:Q68" si="0" xml:space="preserve"> SUM(L5:O5)</f>
        <v>4</v>
      </c>
    </row>
    <row r="6" spans="1:17" x14ac:dyDescent="0.25">
      <c r="A6" s="21"/>
      <c r="B6" s="21"/>
      <c r="C6" s="2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20">
        <f t="shared" si="0"/>
        <v>0</v>
      </c>
    </row>
    <row r="7" spans="1:17" x14ac:dyDescent="0.25">
      <c r="A7" s="14" t="s">
        <v>7</v>
      </c>
      <c r="B7" s="14" t="s">
        <v>8</v>
      </c>
      <c r="C7" s="23">
        <f>SUM(C4:C6)</f>
        <v>911558</v>
      </c>
      <c r="D7" s="24">
        <f t="shared" ref="D7:O7" si="1">SUM(D4:D6)</f>
        <v>729246</v>
      </c>
      <c r="E7" s="24">
        <f t="shared" si="1"/>
        <v>91156</v>
      </c>
      <c r="F7" s="24">
        <f t="shared" si="1"/>
        <v>45578</v>
      </c>
      <c r="G7" s="24">
        <f t="shared" si="1"/>
        <v>22789</v>
      </c>
      <c r="H7" s="24">
        <f t="shared" si="1"/>
        <v>9116</v>
      </c>
      <c r="I7" s="24">
        <f t="shared" si="1"/>
        <v>2279</v>
      </c>
      <c r="J7" s="24">
        <f t="shared" si="1"/>
        <v>2279</v>
      </c>
      <c r="K7" s="24">
        <f t="shared" si="1"/>
        <v>1823</v>
      </c>
      <c r="L7" s="24">
        <f t="shared" si="1"/>
        <v>1823</v>
      </c>
      <c r="M7" s="24">
        <f t="shared" si="1"/>
        <v>1823</v>
      </c>
      <c r="N7" s="24">
        <f t="shared" si="1"/>
        <v>1823</v>
      </c>
      <c r="O7" s="24">
        <f t="shared" si="1"/>
        <v>1823</v>
      </c>
      <c r="P7" s="17">
        <f>SUM(D7:O7)</f>
        <v>911558</v>
      </c>
      <c r="Q7" s="20">
        <f t="shared" si="0"/>
        <v>7292</v>
      </c>
    </row>
    <row r="8" spans="1:17" x14ac:dyDescent="0.25">
      <c r="A8" s="21"/>
      <c r="B8" s="21"/>
      <c r="C8" s="2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0">
        <f t="shared" si="0"/>
        <v>0</v>
      </c>
    </row>
    <row r="9" spans="1:17" x14ac:dyDescent="0.25">
      <c r="A9" s="14" t="s">
        <v>9</v>
      </c>
      <c r="B9" s="15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20">
        <f t="shared" si="0"/>
        <v>0</v>
      </c>
    </row>
    <row r="10" spans="1:17" x14ac:dyDescent="0.25">
      <c r="A10" s="18" t="s">
        <v>10</v>
      </c>
      <c r="B10" s="18" t="s">
        <v>11</v>
      </c>
      <c r="C10" s="19">
        <f>'[1]Budget Worksheet 2017'!H10</f>
        <v>1200</v>
      </c>
      <c r="D10" s="17">
        <f>ROUND($C$10/12,0)</f>
        <v>100</v>
      </c>
      <c r="E10" s="17">
        <f t="shared" ref="E10:O10" si="2">ROUND($C$10/12,0)</f>
        <v>100</v>
      </c>
      <c r="F10" s="17">
        <f t="shared" si="2"/>
        <v>100</v>
      </c>
      <c r="G10" s="17">
        <f t="shared" si="2"/>
        <v>100</v>
      </c>
      <c r="H10" s="17">
        <f t="shared" si="2"/>
        <v>100</v>
      </c>
      <c r="I10" s="17">
        <f t="shared" si="2"/>
        <v>100</v>
      </c>
      <c r="J10" s="17">
        <f t="shared" si="2"/>
        <v>100</v>
      </c>
      <c r="K10" s="17">
        <f t="shared" si="2"/>
        <v>100</v>
      </c>
      <c r="L10" s="17">
        <f t="shared" si="2"/>
        <v>100</v>
      </c>
      <c r="M10" s="17">
        <f t="shared" si="2"/>
        <v>100</v>
      </c>
      <c r="N10" s="17">
        <f t="shared" si="2"/>
        <v>100</v>
      </c>
      <c r="O10" s="17">
        <f t="shared" si="2"/>
        <v>100</v>
      </c>
      <c r="P10" s="17">
        <f>SUM(D10:O10)</f>
        <v>1200</v>
      </c>
      <c r="Q10" s="20">
        <f t="shared" si="0"/>
        <v>400</v>
      </c>
    </row>
    <row r="11" spans="1:17" x14ac:dyDescent="0.25">
      <c r="A11" s="18" t="s">
        <v>14</v>
      </c>
      <c r="B11" s="18" t="s">
        <v>13</v>
      </c>
      <c r="C11" s="19">
        <f>'[1]Budget Worksheet 2017'!H11</f>
        <v>400</v>
      </c>
      <c r="D11" s="17">
        <f t="shared" ref="D11:N11" si="3">ROUND($C$11/12,0)</f>
        <v>33</v>
      </c>
      <c r="E11" s="17">
        <f t="shared" si="3"/>
        <v>33</v>
      </c>
      <c r="F11" s="17">
        <f t="shared" si="3"/>
        <v>33</v>
      </c>
      <c r="G11" s="17">
        <f t="shared" si="3"/>
        <v>33</v>
      </c>
      <c r="H11" s="17">
        <f t="shared" si="3"/>
        <v>33</v>
      </c>
      <c r="I11" s="17">
        <f t="shared" si="3"/>
        <v>33</v>
      </c>
      <c r="J11" s="17">
        <f t="shared" si="3"/>
        <v>33</v>
      </c>
      <c r="K11" s="17">
        <f t="shared" si="3"/>
        <v>33</v>
      </c>
      <c r="L11" s="17">
        <f t="shared" si="3"/>
        <v>33</v>
      </c>
      <c r="M11" s="17">
        <f t="shared" si="3"/>
        <v>33</v>
      </c>
      <c r="N11" s="17">
        <f t="shared" si="3"/>
        <v>33</v>
      </c>
      <c r="O11" s="17">
        <f>ROUND($C$11/12,0)+4</f>
        <v>37</v>
      </c>
      <c r="P11" s="17">
        <f>SUM(D11:O11)</f>
        <v>400</v>
      </c>
      <c r="Q11" s="20">
        <f t="shared" si="0"/>
        <v>136</v>
      </c>
    </row>
    <row r="12" spans="1:17" x14ac:dyDescent="0.25">
      <c r="A12" s="7" t="s">
        <v>12</v>
      </c>
      <c r="B12" s="7" t="s">
        <v>15</v>
      </c>
      <c r="C12" s="26">
        <f>'[1]Budget Worksheet 2017'!H12</f>
        <v>20</v>
      </c>
      <c r="D12" s="17">
        <f>ROUND($C$12/12,0)</f>
        <v>2</v>
      </c>
      <c r="E12" s="17">
        <f t="shared" ref="E12:K12" si="4">ROUND($C$12/12,0)</f>
        <v>2</v>
      </c>
      <c r="F12" s="17">
        <f t="shared" si="4"/>
        <v>2</v>
      </c>
      <c r="G12" s="17">
        <f t="shared" si="4"/>
        <v>2</v>
      </c>
      <c r="H12" s="17">
        <f t="shared" si="4"/>
        <v>2</v>
      </c>
      <c r="I12" s="17">
        <f t="shared" si="4"/>
        <v>2</v>
      </c>
      <c r="J12" s="17">
        <f t="shared" si="4"/>
        <v>2</v>
      </c>
      <c r="K12" s="17">
        <f t="shared" si="4"/>
        <v>2</v>
      </c>
      <c r="L12" s="17">
        <f>ROUND($C$12/12,0)-1</f>
        <v>1</v>
      </c>
      <c r="M12" s="17">
        <f>ROUND($C$12/12,0)-1</f>
        <v>1</v>
      </c>
      <c r="N12" s="17">
        <f>ROUND($C$12/12,0)-1</f>
        <v>1</v>
      </c>
      <c r="O12" s="17">
        <f>ROUND($C$12/12,0)-1</f>
        <v>1</v>
      </c>
      <c r="P12" s="17">
        <f>SUM(D12:O12)</f>
        <v>20</v>
      </c>
      <c r="Q12" s="20">
        <f t="shared" si="0"/>
        <v>4</v>
      </c>
    </row>
    <row r="13" spans="1:17" x14ac:dyDescent="0.25">
      <c r="A13" s="18"/>
      <c r="B13" s="18" t="s">
        <v>17</v>
      </c>
      <c r="C13" s="19">
        <f>'[1]Budget Worksheet 2017'!H14</f>
        <v>5000</v>
      </c>
      <c r="D13" s="17">
        <f>ROUND(C13*2%,0)</f>
        <v>100</v>
      </c>
      <c r="E13" s="17">
        <f>ROUND(C13*25%,0)</f>
        <v>1250</v>
      </c>
      <c r="F13" s="17">
        <f>ROUND(C13*30%,0)</f>
        <v>1500</v>
      </c>
      <c r="G13" s="17">
        <f>ROUND(C13*3%,0)</f>
        <v>150</v>
      </c>
      <c r="H13" s="17">
        <f>ROUND(C13*20%,0)</f>
        <v>1000</v>
      </c>
      <c r="I13" s="17">
        <f>ROUND(C13*3%,0)</f>
        <v>150</v>
      </c>
      <c r="J13" s="17">
        <f>ROUND(C13*2%,0)</f>
        <v>100</v>
      </c>
      <c r="K13" s="17">
        <f>ROUND(C13*3%,0)</f>
        <v>150</v>
      </c>
      <c r="L13" s="17">
        <f>ROUND(C13*3%,0)</f>
        <v>150</v>
      </c>
      <c r="M13" s="17">
        <f>ROUND(C13*3%,0)</f>
        <v>150</v>
      </c>
      <c r="N13" s="17">
        <f>ROUND(C13*3%,0)</f>
        <v>150</v>
      </c>
      <c r="O13" s="17">
        <f>ROUND(C13*3%,0)</f>
        <v>150</v>
      </c>
      <c r="P13" s="17">
        <f t="shared" ref="P13:P82" si="5">SUM(D13:O13)</f>
        <v>5000</v>
      </c>
      <c r="Q13" s="20">
        <f t="shared" si="0"/>
        <v>600</v>
      </c>
    </row>
    <row r="14" spans="1:17" x14ac:dyDescent="0.25">
      <c r="A14" s="18" t="s">
        <v>18</v>
      </c>
      <c r="B14" s="18" t="s">
        <v>19</v>
      </c>
      <c r="C14" s="19">
        <f>'[1]Budget Worksheet 2017'!H15</f>
        <v>7500</v>
      </c>
      <c r="D14" s="17">
        <f>ROUND($C$14/12,0)</f>
        <v>625</v>
      </c>
      <c r="E14" s="17">
        <f t="shared" ref="E14:O14" si="6">ROUND($C$14/12,0)</f>
        <v>625</v>
      </c>
      <c r="F14" s="17">
        <f t="shared" si="6"/>
        <v>625</v>
      </c>
      <c r="G14" s="17">
        <f t="shared" si="6"/>
        <v>625</v>
      </c>
      <c r="H14" s="17">
        <f t="shared" si="6"/>
        <v>625</v>
      </c>
      <c r="I14" s="17">
        <f t="shared" si="6"/>
        <v>625</v>
      </c>
      <c r="J14" s="17">
        <f t="shared" si="6"/>
        <v>625</v>
      </c>
      <c r="K14" s="17">
        <f t="shared" si="6"/>
        <v>625</v>
      </c>
      <c r="L14" s="17">
        <f t="shared" si="6"/>
        <v>625</v>
      </c>
      <c r="M14" s="17">
        <f t="shared" si="6"/>
        <v>625</v>
      </c>
      <c r="N14" s="17">
        <f t="shared" si="6"/>
        <v>625</v>
      </c>
      <c r="O14" s="17">
        <f t="shared" si="6"/>
        <v>625</v>
      </c>
      <c r="P14" s="17">
        <f t="shared" si="5"/>
        <v>7500</v>
      </c>
      <c r="Q14" s="20">
        <f t="shared" si="0"/>
        <v>2500</v>
      </c>
    </row>
    <row r="15" spans="1:17" x14ac:dyDescent="0.25">
      <c r="A15" s="18" t="s">
        <v>20</v>
      </c>
      <c r="B15" s="18" t="s">
        <v>21</v>
      </c>
      <c r="C15" s="19">
        <f>'[1]Budget Worksheet 2017'!H16</f>
        <v>2500</v>
      </c>
      <c r="D15" s="17">
        <f>ROUND($C$15/12,0)</f>
        <v>208</v>
      </c>
      <c r="E15" s="17">
        <f t="shared" ref="E15:M15" si="7">ROUND($C$15/12,0)</f>
        <v>208</v>
      </c>
      <c r="F15" s="17">
        <f t="shared" si="7"/>
        <v>208</v>
      </c>
      <c r="G15" s="17">
        <f t="shared" si="7"/>
        <v>208</v>
      </c>
      <c r="H15" s="17">
        <f t="shared" si="7"/>
        <v>208</v>
      </c>
      <c r="I15" s="17">
        <f t="shared" si="7"/>
        <v>208</v>
      </c>
      <c r="J15" s="17">
        <f t="shared" si="7"/>
        <v>208</v>
      </c>
      <c r="K15" s="17">
        <f t="shared" si="7"/>
        <v>208</v>
      </c>
      <c r="L15" s="17">
        <f t="shared" si="7"/>
        <v>208</v>
      </c>
      <c r="M15" s="17">
        <f t="shared" si="7"/>
        <v>208</v>
      </c>
      <c r="N15" s="17">
        <v>210</v>
      </c>
      <c r="O15" s="17">
        <v>210</v>
      </c>
      <c r="P15" s="17">
        <f t="shared" si="5"/>
        <v>2500</v>
      </c>
      <c r="Q15" s="20">
        <f t="shared" si="0"/>
        <v>836</v>
      </c>
    </row>
    <row r="16" spans="1:17" x14ac:dyDescent="0.25">
      <c r="A16" s="18" t="s">
        <v>22</v>
      </c>
      <c r="B16" s="18" t="s">
        <v>23</v>
      </c>
      <c r="C16" s="19">
        <f>'[1]Budget Worksheet 2017'!H17</f>
        <v>9000</v>
      </c>
      <c r="D16" s="17">
        <f>ROUND($C$16/12,0)</f>
        <v>750</v>
      </c>
      <c r="E16" s="17">
        <f t="shared" ref="E16:O16" si="8">ROUND($C$16/12,0)</f>
        <v>750</v>
      </c>
      <c r="F16" s="17">
        <f t="shared" si="8"/>
        <v>750</v>
      </c>
      <c r="G16" s="17">
        <f t="shared" si="8"/>
        <v>750</v>
      </c>
      <c r="H16" s="17">
        <f t="shared" si="8"/>
        <v>750</v>
      </c>
      <c r="I16" s="17">
        <f t="shared" si="8"/>
        <v>750</v>
      </c>
      <c r="J16" s="17">
        <f t="shared" si="8"/>
        <v>750</v>
      </c>
      <c r="K16" s="17">
        <f t="shared" si="8"/>
        <v>750</v>
      </c>
      <c r="L16" s="17">
        <f t="shared" si="8"/>
        <v>750</v>
      </c>
      <c r="M16" s="17">
        <f t="shared" si="8"/>
        <v>750</v>
      </c>
      <c r="N16" s="17">
        <f t="shared" si="8"/>
        <v>750</v>
      </c>
      <c r="O16" s="17">
        <f t="shared" si="8"/>
        <v>750</v>
      </c>
      <c r="P16" s="17">
        <f t="shared" si="5"/>
        <v>9000</v>
      </c>
      <c r="Q16" s="20">
        <f t="shared" si="0"/>
        <v>3000</v>
      </c>
    </row>
    <row r="17" spans="1:17" x14ac:dyDescent="0.25">
      <c r="A17" s="18" t="s">
        <v>24</v>
      </c>
      <c r="B17" s="18" t="s">
        <v>25</v>
      </c>
      <c r="C17" s="19">
        <f>'[1]Budget Worksheet 2017'!H18</f>
        <v>1200</v>
      </c>
      <c r="D17" s="17">
        <f>ROUND($C$17/12,0)</f>
        <v>100</v>
      </c>
      <c r="E17" s="17">
        <f t="shared" ref="E17:O17" si="9">ROUND($C$17/12,0)</f>
        <v>100</v>
      </c>
      <c r="F17" s="17">
        <f t="shared" si="9"/>
        <v>100</v>
      </c>
      <c r="G17" s="17">
        <f t="shared" si="9"/>
        <v>100</v>
      </c>
      <c r="H17" s="17">
        <f t="shared" si="9"/>
        <v>100</v>
      </c>
      <c r="I17" s="17">
        <f t="shared" si="9"/>
        <v>100</v>
      </c>
      <c r="J17" s="17">
        <f t="shared" si="9"/>
        <v>100</v>
      </c>
      <c r="K17" s="17">
        <f t="shared" si="9"/>
        <v>100</v>
      </c>
      <c r="L17" s="17">
        <f t="shared" si="9"/>
        <v>100</v>
      </c>
      <c r="M17" s="17">
        <f t="shared" si="9"/>
        <v>100</v>
      </c>
      <c r="N17" s="17">
        <f t="shared" si="9"/>
        <v>100</v>
      </c>
      <c r="O17" s="17">
        <f t="shared" si="9"/>
        <v>100</v>
      </c>
      <c r="P17" s="17">
        <f>SUM(D17:O17)</f>
        <v>1200</v>
      </c>
      <c r="Q17" s="20">
        <f t="shared" si="0"/>
        <v>400</v>
      </c>
    </row>
    <row r="18" spans="1:17" x14ac:dyDescent="0.25">
      <c r="A18" s="18" t="s">
        <v>26</v>
      </c>
      <c r="B18" s="18" t="s">
        <v>27</v>
      </c>
      <c r="C18" s="19">
        <f>'[1]Budget Worksheet 2017'!H19</f>
        <v>20000</v>
      </c>
      <c r="D18" s="17">
        <f>ROUND($C$18/12,0)</f>
        <v>1667</v>
      </c>
      <c r="E18" s="17">
        <f t="shared" ref="E18:N18" si="10">ROUND($C$18/12,0)</f>
        <v>1667</v>
      </c>
      <c r="F18" s="17">
        <f t="shared" si="10"/>
        <v>1667</v>
      </c>
      <c r="G18" s="17">
        <f t="shared" si="10"/>
        <v>1667</v>
      </c>
      <c r="H18" s="17">
        <f t="shared" si="10"/>
        <v>1667</v>
      </c>
      <c r="I18" s="17">
        <f t="shared" si="10"/>
        <v>1667</v>
      </c>
      <c r="J18" s="17">
        <f t="shared" si="10"/>
        <v>1667</v>
      </c>
      <c r="K18" s="17">
        <f t="shared" si="10"/>
        <v>1667</v>
      </c>
      <c r="L18" s="17">
        <f t="shared" si="10"/>
        <v>1667</v>
      </c>
      <c r="M18" s="17">
        <f t="shared" si="10"/>
        <v>1667</v>
      </c>
      <c r="N18" s="17">
        <f t="shared" si="10"/>
        <v>1667</v>
      </c>
      <c r="O18" s="17">
        <f>ROUND($C$18/12,0)-4</f>
        <v>1663</v>
      </c>
      <c r="P18" s="17">
        <f t="shared" si="5"/>
        <v>20000</v>
      </c>
      <c r="Q18" s="20">
        <f t="shared" si="0"/>
        <v>6664</v>
      </c>
    </row>
    <row r="19" spans="1:17" x14ac:dyDescent="0.25">
      <c r="A19" s="21"/>
      <c r="B19" s="21"/>
      <c r="C19" s="2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0">
        <f t="shared" si="0"/>
        <v>0</v>
      </c>
    </row>
    <row r="20" spans="1:17" x14ac:dyDescent="0.25">
      <c r="A20" s="21"/>
      <c r="B20" s="21"/>
      <c r="C20" s="2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0">
        <f t="shared" si="0"/>
        <v>0</v>
      </c>
    </row>
    <row r="21" spans="1:17" x14ac:dyDescent="0.25">
      <c r="A21" s="14" t="s">
        <v>7</v>
      </c>
      <c r="B21" s="14" t="s">
        <v>28</v>
      </c>
      <c r="C21" s="25">
        <f>SUM(C10:C20)</f>
        <v>46820</v>
      </c>
      <c r="D21" s="17">
        <f>SUM(D10:D18)</f>
        <v>3585</v>
      </c>
      <c r="E21" s="17">
        <f t="shared" ref="E21:O21" si="11">SUM(E10:E18)</f>
        <v>4735</v>
      </c>
      <c r="F21" s="17">
        <f t="shared" si="11"/>
        <v>4985</v>
      </c>
      <c r="G21" s="17">
        <f t="shared" si="11"/>
        <v>3635</v>
      </c>
      <c r="H21" s="17">
        <f t="shared" si="11"/>
        <v>4485</v>
      </c>
      <c r="I21" s="17">
        <f t="shared" si="11"/>
        <v>3635</v>
      </c>
      <c r="J21" s="17">
        <f t="shared" si="11"/>
        <v>3585</v>
      </c>
      <c r="K21" s="17">
        <f t="shared" si="11"/>
        <v>3635</v>
      </c>
      <c r="L21" s="17">
        <f t="shared" si="11"/>
        <v>3634</v>
      </c>
      <c r="M21" s="17">
        <f t="shared" si="11"/>
        <v>3634</v>
      </c>
      <c r="N21" s="17">
        <f t="shared" si="11"/>
        <v>3636</v>
      </c>
      <c r="O21" s="17">
        <f t="shared" si="11"/>
        <v>3636</v>
      </c>
      <c r="P21" s="17">
        <f t="shared" si="5"/>
        <v>46820</v>
      </c>
      <c r="Q21" s="20">
        <f t="shared" si="0"/>
        <v>14540</v>
      </c>
    </row>
    <row r="22" spans="1:17" x14ac:dyDescent="0.25">
      <c r="A22" s="21"/>
      <c r="B22" s="21"/>
      <c r="C22" s="2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0">
        <f t="shared" si="0"/>
        <v>0</v>
      </c>
    </row>
    <row r="23" spans="1:17" x14ac:dyDescent="0.25">
      <c r="A23" s="21"/>
      <c r="B23" s="21"/>
      <c r="C23" s="2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0">
        <f t="shared" si="0"/>
        <v>0</v>
      </c>
    </row>
    <row r="24" spans="1:17" x14ac:dyDescent="0.25">
      <c r="A24" s="14" t="s">
        <v>7</v>
      </c>
      <c r="B24" s="14" t="s">
        <v>29</v>
      </c>
      <c r="C24" s="23">
        <f>-(ROUND(-C7+-C21, 5))</f>
        <v>958378</v>
      </c>
      <c r="D24" s="17">
        <f t="shared" ref="D24:O24" si="12">D7+D21</f>
        <v>732831</v>
      </c>
      <c r="E24" s="17">
        <f t="shared" si="12"/>
        <v>95891</v>
      </c>
      <c r="F24" s="17">
        <f t="shared" si="12"/>
        <v>50563</v>
      </c>
      <c r="G24" s="17">
        <f t="shared" si="12"/>
        <v>26424</v>
      </c>
      <c r="H24" s="17">
        <f t="shared" si="12"/>
        <v>13601</v>
      </c>
      <c r="I24" s="17">
        <f t="shared" si="12"/>
        <v>5914</v>
      </c>
      <c r="J24" s="17">
        <f t="shared" si="12"/>
        <v>5864</v>
      </c>
      <c r="K24" s="17">
        <f t="shared" si="12"/>
        <v>5458</v>
      </c>
      <c r="L24" s="17">
        <f t="shared" si="12"/>
        <v>5457</v>
      </c>
      <c r="M24" s="17">
        <f t="shared" si="12"/>
        <v>5457</v>
      </c>
      <c r="N24" s="17">
        <f t="shared" si="12"/>
        <v>5459</v>
      </c>
      <c r="O24" s="17">
        <f t="shared" si="12"/>
        <v>5459</v>
      </c>
      <c r="P24" s="17">
        <f t="shared" si="5"/>
        <v>958378</v>
      </c>
      <c r="Q24" s="20">
        <f t="shared" si="0"/>
        <v>21832</v>
      </c>
    </row>
    <row r="25" spans="1:17" x14ac:dyDescent="0.25">
      <c r="A25" s="21"/>
      <c r="B25" s="21"/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0">
        <f t="shared" si="0"/>
        <v>0</v>
      </c>
    </row>
    <row r="26" spans="1:17" ht="15.75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0">
        <f t="shared" si="0"/>
        <v>0</v>
      </c>
    </row>
    <row r="27" spans="1:17" x14ac:dyDescent="0.25">
      <c r="A27" s="14" t="s">
        <v>31</v>
      </c>
      <c r="B27" s="15"/>
      <c r="C27" s="25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0">
        <f t="shared" si="0"/>
        <v>0</v>
      </c>
    </row>
    <row r="28" spans="1:17" x14ac:dyDescent="0.25">
      <c r="A28" s="18" t="s">
        <v>32</v>
      </c>
      <c r="B28" s="18" t="s">
        <v>33</v>
      </c>
      <c r="C28" s="19">
        <f>'[1]Budget Worksheet 2017'!H32</f>
        <v>1000</v>
      </c>
      <c r="D28" s="30">
        <f>ROUND($C$28/12,0)</f>
        <v>83</v>
      </c>
      <c r="E28" s="30">
        <f t="shared" ref="E28:N28" si="13">ROUND($C$28/12,0)</f>
        <v>83</v>
      </c>
      <c r="F28" s="30">
        <f t="shared" si="13"/>
        <v>83</v>
      </c>
      <c r="G28" s="30">
        <f t="shared" si="13"/>
        <v>83</v>
      </c>
      <c r="H28" s="30">
        <f t="shared" si="13"/>
        <v>83</v>
      </c>
      <c r="I28" s="30">
        <f t="shared" si="13"/>
        <v>83</v>
      </c>
      <c r="J28" s="30">
        <f t="shared" si="13"/>
        <v>83</v>
      </c>
      <c r="K28" s="30">
        <f t="shared" si="13"/>
        <v>83</v>
      </c>
      <c r="L28" s="30">
        <f t="shared" si="13"/>
        <v>83</v>
      </c>
      <c r="M28" s="30">
        <f t="shared" si="13"/>
        <v>83</v>
      </c>
      <c r="N28" s="30">
        <f t="shared" si="13"/>
        <v>83</v>
      </c>
      <c r="O28" s="30">
        <f>ROUND($C$28/12,0)+4</f>
        <v>87</v>
      </c>
      <c r="P28" s="17">
        <f t="shared" si="5"/>
        <v>1000</v>
      </c>
      <c r="Q28" s="20">
        <f t="shared" si="0"/>
        <v>336</v>
      </c>
    </row>
    <row r="29" spans="1:17" x14ac:dyDescent="0.25">
      <c r="A29" s="7" t="s">
        <v>34</v>
      </c>
      <c r="B29" s="7" t="s">
        <v>35</v>
      </c>
      <c r="C29" s="19">
        <f>'[1]Budget Worksheet 2017'!H33</f>
        <v>250</v>
      </c>
      <c r="D29" s="30">
        <f t="shared" ref="D29:N29" si="14">ROUND($C$29/12,0)</f>
        <v>21</v>
      </c>
      <c r="E29" s="30">
        <f t="shared" si="14"/>
        <v>21</v>
      </c>
      <c r="F29" s="30">
        <f t="shared" si="14"/>
        <v>21</v>
      </c>
      <c r="G29" s="30">
        <f t="shared" si="14"/>
        <v>21</v>
      </c>
      <c r="H29" s="30">
        <f t="shared" si="14"/>
        <v>21</v>
      </c>
      <c r="I29" s="30">
        <f t="shared" si="14"/>
        <v>21</v>
      </c>
      <c r="J29" s="30">
        <f t="shared" si="14"/>
        <v>21</v>
      </c>
      <c r="K29" s="30">
        <f t="shared" si="14"/>
        <v>21</v>
      </c>
      <c r="L29" s="30">
        <f t="shared" si="14"/>
        <v>21</v>
      </c>
      <c r="M29" s="30">
        <f t="shared" si="14"/>
        <v>21</v>
      </c>
      <c r="N29" s="30">
        <f t="shared" si="14"/>
        <v>21</v>
      </c>
      <c r="O29" s="30">
        <f>ROUND($C$29/12,0)-2</f>
        <v>19</v>
      </c>
      <c r="P29" s="17">
        <f t="shared" si="5"/>
        <v>250</v>
      </c>
      <c r="Q29" s="20">
        <f t="shared" si="0"/>
        <v>82</v>
      </c>
    </row>
    <row r="30" spans="1:17" x14ac:dyDescent="0.25">
      <c r="A30" s="18" t="s">
        <v>38</v>
      </c>
      <c r="B30" s="18" t="s">
        <v>39</v>
      </c>
      <c r="C30" s="19">
        <f>'[1]Budget Worksheet 2017'!H34</f>
        <v>6000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6000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17">
        <f t="shared" si="5"/>
        <v>6000</v>
      </c>
      <c r="Q30" s="20">
        <f t="shared" si="0"/>
        <v>0</v>
      </c>
    </row>
    <row r="31" spans="1:17" x14ac:dyDescent="0.25">
      <c r="A31" s="18" t="s">
        <v>40</v>
      </c>
      <c r="B31" s="18" t="s">
        <v>41</v>
      </c>
      <c r="C31" s="19">
        <f>'[1]Budget Worksheet 2017'!H36</f>
        <v>13287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>C31</f>
        <v>13287</v>
      </c>
      <c r="L31" s="30">
        <v>0</v>
      </c>
      <c r="M31" s="30">
        <v>0</v>
      </c>
      <c r="N31" s="30">
        <v>0</v>
      </c>
      <c r="O31" s="30">
        <v>0</v>
      </c>
      <c r="P31" s="17">
        <f t="shared" si="5"/>
        <v>13287</v>
      </c>
      <c r="Q31" s="20">
        <f t="shared" si="0"/>
        <v>0</v>
      </c>
    </row>
    <row r="32" spans="1:17" x14ac:dyDescent="0.25">
      <c r="A32" s="18" t="s">
        <v>42</v>
      </c>
      <c r="B32" s="18" t="s">
        <v>43</v>
      </c>
      <c r="C32" s="19">
        <f>'[1]Budget Worksheet 2017'!H37</f>
        <v>23300</v>
      </c>
      <c r="D32" s="30">
        <f>ROUND($C$32/12,0)</f>
        <v>1942</v>
      </c>
      <c r="E32" s="30">
        <f t="shared" ref="E32:N32" si="15">ROUND($C$32/12,0)</f>
        <v>1942</v>
      </c>
      <c r="F32" s="30">
        <f t="shared" si="15"/>
        <v>1942</v>
      </c>
      <c r="G32" s="30">
        <f t="shared" si="15"/>
        <v>1942</v>
      </c>
      <c r="H32" s="30">
        <f t="shared" si="15"/>
        <v>1942</v>
      </c>
      <c r="I32" s="30">
        <f t="shared" si="15"/>
        <v>1942</v>
      </c>
      <c r="J32" s="30">
        <f t="shared" si="15"/>
        <v>1942</v>
      </c>
      <c r="K32" s="30">
        <f t="shared" si="15"/>
        <v>1942</v>
      </c>
      <c r="L32" s="30">
        <f t="shared" si="15"/>
        <v>1942</v>
      </c>
      <c r="M32" s="30">
        <f t="shared" si="15"/>
        <v>1942</v>
      </c>
      <c r="N32" s="30">
        <f t="shared" si="15"/>
        <v>1942</v>
      </c>
      <c r="O32" s="30">
        <f>ROUND($C$32/12,0)-4</f>
        <v>1938</v>
      </c>
      <c r="P32" s="17">
        <f t="shared" si="5"/>
        <v>23300</v>
      </c>
      <c r="Q32" s="20">
        <f t="shared" si="0"/>
        <v>7764</v>
      </c>
    </row>
    <row r="33" spans="1:17" x14ac:dyDescent="0.25">
      <c r="A33" s="18" t="s">
        <v>44</v>
      </c>
      <c r="B33" s="18" t="s">
        <v>45</v>
      </c>
      <c r="C33" s="19">
        <f>'[1]Budget Worksheet 2017'!H38</f>
        <v>59610</v>
      </c>
      <c r="D33" s="30">
        <f>ROUND($C$33/12,0)</f>
        <v>4968</v>
      </c>
      <c r="E33" s="30">
        <f t="shared" ref="E33:N33" si="16">ROUND($C$33/12,0)</f>
        <v>4968</v>
      </c>
      <c r="F33" s="30">
        <f t="shared" si="16"/>
        <v>4968</v>
      </c>
      <c r="G33" s="30">
        <f t="shared" si="16"/>
        <v>4968</v>
      </c>
      <c r="H33" s="30">
        <f t="shared" si="16"/>
        <v>4968</v>
      </c>
      <c r="I33" s="30">
        <f t="shared" si="16"/>
        <v>4968</v>
      </c>
      <c r="J33" s="30">
        <f t="shared" si="16"/>
        <v>4968</v>
      </c>
      <c r="K33" s="30">
        <f t="shared" si="16"/>
        <v>4968</v>
      </c>
      <c r="L33" s="30">
        <f t="shared" si="16"/>
        <v>4968</v>
      </c>
      <c r="M33" s="30">
        <f t="shared" si="16"/>
        <v>4968</v>
      </c>
      <c r="N33" s="30">
        <f t="shared" si="16"/>
        <v>4968</v>
      </c>
      <c r="O33" s="30">
        <f>ROUND($C$33/12,0)-6</f>
        <v>4962</v>
      </c>
      <c r="P33" s="17">
        <f t="shared" si="5"/>
        <v>59610</v>
      </c>
      <c r="Q33" s="20">
        <f t="shared" si="0"/>
        <v>19866</v>
      </c>
    </row>
    <row r="34" spans="1:17" x14ac:dyDescent="0.25">
      <c r="A34" s="7" t="s">
        <v>46</v>
      </c>
      <c r="B34" s="7" t="s">
        <v>47</v>
      </c>
      <c r="C34" s="19">
        <f>'[1]Budget Worksheet 2017'!H39</f>
        <v>5000</v>
      </c>
      <c r="D34" s="30">
        <f>ROUND($C$34/12,0)</f>
        <v>417</v>
      </c>
      <c r="E34" s="30">
        <f t="shared" ref="E34:N34" si="17">ROUND($C$34/12,0)</f>
        <v>417</v>
      </c>
      <c r="F34" s="30">
        <f t="shared" si="17"/>
        <v>417</v>
      </c>
      <c r="G34" s="30">
        <f t="shared" si="17"/>
        <v>417</v>
      </c>
      <c r="H34" s="30">
        <f t="shared" si="17"/>
        <v>417</v>
      </c>
      <c r="I34" s="30">
        <f t="shared" si="17"/>
        <v>417</v>
      </c>
      <c r="J34" s="30">
        <f t="shared" si="17"/>
        <v>417</v>
      </c>
      <c r="K34" s="30">
        <f t="shared" si="17"/>
        <v>417</v>
      </c>
      <c r="L34" s="30">
        <f t="shared" si="17"/>
        <v>417</v>
      </c>
      <c r="M34" s="30">
        <f t="shared" si="17"/>
        <v>417</v>
      </c>
      <c r="N34" s="30">
        <f t="shared" si="17"/>
        <v>417</v>
      </c>
      <c r="O34" s="30">
        <f>ROUND($C$34/12,0)-4</f>
        <v>413</v>
      </c>
      <c r="P34" s="17">
        <f t="shared" si="5"/>
        <v>5000</v>
      </c>
      <c r="Q34" s="20">
        <f t="shared" si="0"/>
        <v>1664</v>
      </c>
    </row>
    <row r="35" spans="1:17" x14ac:dyDescent="0.25">
      <c r="A35" s="18" t="s">
        <v>48</v>
      </c>
      <c r="B35" s="18" t="s">
        <v>49</v>
      </c>
      <c r="C35" s="19">
        <f>'[1]Budget Worksheet 2017'!H40</f>
        <v>750</v>
      </c>
      <c r="D35" s="30">
        <f>ROUND($C$35/12,0)</f>
        <v>63</v>
      </c>
      <c r="E35" s="30">
        <f t="shared" ref="E35:M35" si="18">ROUND($C$35/12,0)</f>
        <v>63</v>
      </c>
      <c r="F35" s="30">
        <f t="shared" si="18"/>
        <v>63</v>
      </c>
      <c r="G35" s="30">
        <f t="shared" si="18"/>
        <v>63</v>
      </c>
      <c r="H35" s="30">
        <f t="shared" si="18"/>
        <v>63</v>
      </c>
      <c r="I35" s="30">
        <f t="shared" si="18"/>
        <v>63</v>
      </c>
      <c r="J35" s="30">
        <f t="shared" si="18"/>
        <v>63</v>
      </c>
      <c r="K35" s="30">
        <f t="shared" si="18"/>
        <v>63</v>
      </c>
      <c r="L35" s="30">
        <f t="shared" si="18"/>
        <v>63</v>
      </c>
      <c r="M35" s="30">
        <f t="shared" si="18"/>
        <v>63</v>
      </c>
      <c r="N35" s="30">
        <v>60</v>
      </c>
      <c r="O35" s="30">
        <v>60</v>
      </c>
      <c r="P35" s="17">
        <f t="shared" si="5"/>
        <v>750</v>
      </c>
      <c r="Q35" s="20">
        <f t="shared" si="0"/>
        <v>246</v>
      </c>
    </row>
    <row r="36" spans="1:17" x14ac:dyDescent="0.25">
      <c r="A36" s="18" t="s">
        <v>51</v>
      </c>
      <c r="B36" s="18" t="s">
        <v>52</v>
      </c>
      <c r="C36" s="19">
        <f>'[1]Budget Worksheet 2017'!H43</f>
        <v>7500</v>
      </c>
      <c r="D36" s="30">
        <f>ROUND($C$36/12,0)</f>
        <v>625</v>
      </c>
      <c r="E36" s="30">
        <f t="shared" ref="E36:O36" si="19">ROUND($C$36/12,0)</f>
        <v>625</v>
      </c>
      <c r="F36" s="30">
        <f t="shared" si="19"/>
        <v>625</v>
      </c>
      <c r="G36" s="30">
        <f t="shared" si="19"/>
        <v>625</v>
      </c>
      <c r="H36" s="30">
        <f t="shared" si="19"/>
        <v>625</v>
      </c>
      <c r="I36" s="30">
        <f t="shared" si="19"/>
        <v>625</v>
      </c>
      <c r="J36" s="30">
        <f t="shared" si="19"/>
        <v>625</v>
      </c>
      <c r="K36" s="30">
        <f t="shared" si="19"/>
        <v>625</v>
      </c>
      <c r="L36" s="30">
        <f t="shared" si="19"/>
        <v>625</v>
      </c>
      <c r="M36" s="30">
        <f t="shared" si="19"/>
        <v>625</v>
      </c>
      <c r="N36" s="30">
        <f t="shared" si="19"/>
        <v>625</v>
      </c>
      <c r="O36" s="30">
        <f t="shared" si="19"/>
        <v>625</v>
      </c>
      <c r="P36" s="17">
        <f t="shared" si="5"/>
        <v>7500</v>
      </c>
      <c r="Q36" s="20">
        <f t="shared" si="0"/>
        <v>2500</v>
      </c>
    </row>
    <row r="37" spans="1:17" x14ac:dyDescent="0.25">
      <c r="A37" s="18" t="s">
        <v>53</v>
      </c>
      <c r="B37" s="18" t="s">
        <v>181</v>
      </c>
      <c r="C37" s="19">
        <f>'[1]Budget Worksheet 2017'!H44</f>
        <v>2000</v>
      </c>
      <c r="D37" s="30">
        <f>ROUND($C$37/12,0)</f>
        <v>167</v>
      </c>
      <c r="E37" s="30">
        <f t="shared" ref="E37:N37" si="20">ROUND($C$37/12,0)</f>
        <v>167</v>
      </c>
      <c r="F37" s="30">
        <f t="shared" si="20"/>
        <v>167</v>
      </c>
      <c r="G37" s="30">
        <f t="shared" si="20"/>
        <v>167</v>
      </c>
      <c r="H37" s="30">
        <f t="shared" si="20"/>
        <v>167</v>
      </c>
      <c r="I37" s="30">
        <f t="shared" si="20"/>
        <v>167</v>
      </c>
      <c r="J37" s="30">
        <f t="shared" si="20"/>
        <v>167</v>
      </c>
      <c r="K37" s="30">
        <f t="shared" si="20"/>
        <v>167</v>
      </c>
      <c r="L37" s="30">
        <f t="shared" si="20"/>
        <v>167</v>
      </c>
      <c r="M37" s="30">
        <f t="shared" si="20"/>
        <v>167</v>
      </c>
      <c r="N37" s="30">
        <f t="shared" si="20"/>
        <v>167</v>
      </c>
      <c r="O37" s="30">
        <f>ROUND($C$37/12,0)-4</f>
        <v>163</v>
      </c>
      <c r="P37" s="17">
        <f t="shared" si="5"/>
        <v>2000</v>
      </c>
      <c r="Q37" s="20">
        <f t="shared" si="0"/>
        <v>664</v>
      </c>
    </row>
    <row r="38" spans="1:17" x14ac:dyDescent="0.25">
      <c r="A38" s="7" t="s">
        <v>55</v>
      </c>
      <c r="B38" s="7" t="s">
        <v>56</v>
      </c>
      <c r="C38" s="19">
        <f>'[1]Budget Worksheet 2017'!H45</f>
        <v>8</v>
      </c>
      <c r="D38" s="30">
        <v>8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7">
        <f t="shared" si="5"/>
        <v>8</v>
      </c>
      <c r="Q38" s="20">
        <f t="shared" si="0"/>
        <v>0</v>
      </c>
    </row>
    <row r="39" spans="1:17" x14ac:dyDescent="0.25">
      <c r="A39" s="18" t="s">
        <v>57</v>
      </c>
      <c r="B39" s="18" t="s">
        <v>58</v>
      </c>
      <c r="C39" s="19">
        <f>'[1]Budget Worksheet 2017'!H46</f>
        <v>41163</v>
      </c>
      <c r="D39" s="30">
        <v>0</v>
      </c>
      <c r="E39" s="30">
        <v>0</v>
      </c>
      <c r="F39" s="30">
        <f>C39</f>
        <v>41163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7">
        <f t="shared" si="5"/>
        <v>41163</v>
      </c>
      <c r="Q39" s="20">
        <f t="shared" si="0"/>
        <v>0</v>
      </c>
    </row>
    <row r="40" spans="1:17" x14ac:dyDescent="0.25">
      <c r="A40" s="21"/>
      <c r="B40" s="21"/>
      <c r="C40" s="2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0">
        <f t="shared" si="0"/>
        <v>0</v>
      </c>
    </row>
    <row r="41" spans="1:17" x14ac:dyDescent="0.25">
      <c r="A41" s="21"/>
      <c r="B41" s="21"/>
      <c r="C41" s="22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0">
        <f t="shared" si="0"/>
        <v>0</v>
      </c>
    </row>
    <row r="42" spans="1:17" x14ac:dyDescent="0.25">
      <c r="A42" s="14" t="s">
        <v>7</v>
      </c>
      <c r="B42" s="14" t="s">
        <v>59</v>
      </c>
      <c r="C42" s="23">
        <f>SUM(C28:C40)</f>
        <v>159868</v>
      </c>
      <c r="D42" s="24">
        <f>SUM(D28:D40)</f>
        <v>8294</v>
      </c>
      <c r="E42" s="24">
        <f t="shared" ref="E42:O42" si="21">SUM(E28:E40)</f>
        <v>8286</v>
      </c>
      <c r="F42" s="24">
        <f t="shared" si="21"/>
        <v>49449</v>
      </c>
      <c r="G42" s="24">
        <f t="shared" si="21"/>
        <v>8286</v>
      </c>
      <c r="H42" s="24">
        <f t="shared" si="21"/>
        <v>8286</v>
      </c>
      <c r="I42" s="24">
        <f t="shared" si="21"/>
        <v>14286</v>
      </c>
      <c r="J42" s="24">
        <f t="shared" si="21"/>
        <v>8286</v>
      </c>
      <c r="K42" s="24">
        <f t="shared" si="21"/>
        <v>21573</v>
      </c>
      <c r="L42" s="24">
        <f t="shared" si="21"/>
        <v>8286</v>
      </c>
      <c r="M42" s="24">
        <f t="shared" si="21"/>
        <v>8286</v>
      </c>
      <c r="N42" s="24">
        <f t="shared" si="21"/>
        <v>8283</v>
      </c>
      <c r="O42" s="24">
        <f t="shared" si="21"/>
        <v>8267</v>
      </c>
      <c r="P42" s="17">
        <f>SUM(D42:O42)</f>
        <v>159868</v>
      </c>
      <c r="Q42" s="20">
        <f t="shared" si="0"/>
        <v>33122</v>
      </c>
    </row>
    <row r="43" spans="1:17" x14ac:dyDescent="0.25">
      <c r="A43" s="21"/>
      <c r="B43" s="21"/>
      <c r="C43" s="22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0">
        <f t="shared" si="0"/>
        <v>0</v>
      </c>
    </row>
    <row r="44" spans="1:17" x14ac:dyDescent="0.25">
      <c r="A44" s="14" t="s">
        <v>60</v>
      </c>
      <c r="B44" s="15"/>
      <c r="C44" s="2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20">
        <f t="shared" si="0"/>
        <v>0</v>
      </c>
    </row>
    <row r="45" spans="1:17" x14ac:dyDescent="0.25">
      <c r="A45" s="18" t="s">
        <v>61</v>
      </c>
      <c r="B45" s="18" t="s">
        <v>62</v>
      </c>
      <c r="C45" s="19">
        <f>'[1]Budget Worksheet 2017'!H52</f>
        <v>5000</v>
      </c>
      <c r="D45" s="17">
        <f>ROUND($C$45/12,0)</f>
        <v>417</v>
      </c>
      <c r="E45" s="17">
        <f t="shared" ref="E45:N45" si="22">ROUND($C$45/12,0)</f>
        <v>417</v>
      </c>
      <c r="F45" s="17">
        <f t="shared" si="22"/>
        <v>417</v>
      </c>
      <c r="G45" s="17">
        <f t="shared" si="22"/>
        <v>417</v>
      </c>
      <c r="H45" s="17">
        <f t="shared" si="22"/>
        <v>417</v>
      </c>
      <c r="I45" s="17">
        <f t="shared" si="22"/>
        <v>417</v>
      </c>
      <c r="J45" s="17">
        <f t="shared" si="22"/>
        <v>417</v>
      </c>
      <c r="K45" s="17">
        <f t="shared" si="22"/>
        <v>417</v>
      </c>
      <c r="L45" s="17">
        <f t="shared" si="22"/>
        <v>417</v>
      </c>
      <c r="M45" s="17">
        <f t="shared" si="22"/>
        <v>417</v>
      </c>
      <c r="N45" s="17">
        <f t="shared" si="22"/>
        <v>417</v>
      </c>
      <c r="O45" s="17">
        <f>ROUND($C$45/12,0)-4</f>
        <v>413</v>
      </c>
      <c r="P45" s="17">
        <f t="shared" si="5"/>
        <v>5000</v>
      </c>
      <c r="Q45" s="20">
        <f t="shared" si="0"/>
        <v>1664</v>
      </c>
    </row>
    <row r="46" spans="1:17" x14ac:dyDescent="0.25">
      <c r="A46" s="18" t="s">
        <v>63</v>
      </c>
      <c r="B46" s="18" t="s">
        <v>64</v>
      </c>
      <c r="C46" s="19">
        <f>'[1]Budget Worksheet 2017'!H53</f>
        <v>20000</v>
      </c>
      <c r="D46" s="17">
        <f>ROUND($C$46/12,0)</f>
        <v>1667</v>
      </c>
      <c r="E46" s="17">
        <f t="shared" ref="E46:N46" si="23">ROUND($C$46/12,0)</f>
        <v>1667</v>
      </c>
      <c r="F46" s="17">
        <f t="shared" si="23"/>
        <v>1667</v>
      </c>
      <c r="G46" s="17">
        <f t="shared" si="23"/>
        <v>1667</v>
      </c>
      <c r="H46" s="17">
        <f t="shared" si="23"/>
        <v>1667</v>
      </c>
      <c r="I46" s="17">
        <f t="shared" si="23"/>
        <v>1667</v>
      </c>
      <c r="J46" s="17">
        <f t="shared" si="23"/>
        <v>1667</v>
      </c>
      <c r="K46" s="17">
        <f t="shared" si="23"/>
        <v>1667</v>
      </c>
      <c r="L46" s="17">
        <f t="shared" si="23"/>
        <v>1667</v>
      </c>
      <c r="M46" s="17">
        <f t="shared" si="23"/>
        <v>1667</v>
      </c>
      <c r="N46" s="17">
        <f t="shared" si="23"/>
        <v>1667</v>
      </c>
      <c r="O46" s="17">
        <f>ROUND($C$46/12,0)-4</f>
        <v>1663</v>
      </c>
      <c r="P46" s="17">
        <f t="shared" si="5"/>
        <v>20000</v>
      </c>
      <c r="Q46" s="20">
        <f t="shared" si="0"/>
        <v>6664</v>
      </c>
    </row>
    <row r="47" spans="1:17" x14ac:dyDescent="0.25">
      <c r="A47" s="18" t="s">
        <v>65</v>
      </c>
      <c r="B47" s="18" t="s">
        <v>66</v>
      </c>
      <c r="C47" s="19">
        <f>'[1]Budget Worksheet 2017'!H54</f>
        <v>5000</v>
      </c>
      <c r="D47" s="17">
        <f>ROUND($C$47/12,0)</f>
        <v>417</v>
      </c>
      <c r="E47" s="17">
        <f t="shared" ref="E47:N47" si="24">ROUND($C$47/12,0)</f>
        <v>417</v>
      </c>
      <c r="F47" s="17">
        <f t="shared" si="24"/>
        <v>417</v>
      </c>
      <c r="G47" s="17">
        <f t="shared" si="24"/>
        <v>417</v>
      </c>
      <c r="H47" s="17">
        <f t="shared" si="24"/>
        <v>417</v>
      </c>
      <c r="I47" s="17">
        <f t="shared" si="24"/>
        <v>417</v>
      </c>
      <c r="J47" s="17">
        <f t="shared" si="24"/>
        <v>417</v>
      </c>
      <c r="K47" s="17">
        <f t="shared" si="24"/>
        <v>417</v>
      </c>
      <c r="L47" s="17">
        <f t="shared" si="24"/>
        <v>417</v>
      </c>
      <c r="M47" s="17">
        <f t="shared" si="24"/>
        <v>417</v>
      </c>
      <c r="N47" s="17">
        <f t="shared" si="24"/>
        <v>417</v>
      </c>
      <c r="O47" s="17">
        <f>ROUND($C$47/12,0)-4</f>
        <v>413</v>
      </c>
      <c r="P47" s="17">
        <f t="shared" si="5"/>
        <v>5000</v>
      </c>
      <c r="Q47" s="20">
        <f t="shared" si="0"/>
        <v>1664</v>
      </c>
    </row>
    <row r="48" spans="1:17" x14ac:dyDescent="0.25">
      <c r="A48" s="21"/>
      <c r="B48" s="21"/>
      <c r="C48" s="22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20">
        <f t="shared" si="0"/>
        <v>0</v>
      </c>
    </row>
    <row r="49" spans="1:17" x14ac:dyDescent="0.25">
      <c r="A49" s="14" t="s">
        <v>7</v>
      </c>
      <c r="B49" s="14" t="s">
        <v>67</v>
      </c>
      <c r="C49" s="23">
        <f t="shared" ref="C49" si="25">ROUND(SUBTOTAL(9, C44:C48), 5)</f>
        <v>30000</v>
      </c>
      <c r="D49" s="17">
        <f>SUM(D45:D47)</f>
        <v>2501</v>
      </c>
      <c r="E49" s="17">
        <f t="shared" ref="E49:O49" si="26">SUM(E45:E47)</f>
        <v>2501</v>
      </c>
      <c r="F49" s="17">
        <f t="shared" si="26"/>
        <v>2501</v>
      </c>
      <c r="G49" s="17">
        <f t="shared" si="26"/>
        <v>2501</v>
      </c>
      <c r="H49" s="17">
        <f t="shared" si="26"/>
        <v>2501</v>
      </c>
      <c r="I49" s="17">
        <f t="shared" si="26"/>
        <v>2501</v>
      </c>
      <c r="J49" s="17">
        <f t="shared" si="26"/>
        <v>2501</v>
      </c>
      <c r="K49" s="17">
        <f t="shared" si="26"/>
        <v>2501</v>
      </c>
      <c r="L49" s="17">
        <f t="shared" si="26"/>
        <v>2501</v>
      </c>
      <c r="M49" s="17">
        <f t="shared" si="26"/>
        <v>2501</v>
      </c>
      <c r="N49" s="17">
        <f t="shared" si="26"/>
        <v>2501</v>
      </c>
      <c r="O49" s="17">
        <f t="shared" si="26"/>
        <v>2489</v>
      </c>
      <c r="P49" s="17">
        <f t="shared" si="5"/>
        <v>30000</v>
      </c>
      <c r="Q49" s="20">
        <f t="shared" si="0"/>
        <v>9992</v>
      </c>
    </row>
    <row r="50" spans="1:17" x14ac:dyDescent="0.25">
      <c r="A50" s="21"/>
      <c r="B50" s="21"/>
      <c r="C50" s="22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20">
        <f t="shared" si="0"/>
        <v>0</v>
      </c>
    </row>
    <row r="51" spans="1:17" x14ac:dyDescent="0.25">
      <c r="A51" s="14" t="s">
        <v>68</v>
      </c>
      <c r="B51" s="15"/>
      <c r="C51" s="25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20">
        <f t="shared" si="0"/>
        <v>0</v>
      </c>
    </row>
    <row r="52" spans="1:17" x14ac:dyDescent="0.25">
      <c r="A52" s="18" t="s">
        <v>69</v>
      </c>
      <c r="B52" s="18" t="s">
        <v>70</v>
      </c>
      <c r="C52" s="31">
        <f>'[1]Budget Worksheet 2017'!H59</f>
        <v>9500</v>
      </c>
      <c r="D52" s="17">
        <f>ROUND($C$52/12,0)</f>
        <v>792</v>
      </c>
      <c r="E52" s="17">
        <f t="shared" ref="E52:N52" si="27">ROUND($C$52/12,0)</f>
        <v>792</v>
      </c>
      <c r="F52" s="17">
        <f t="shared" si="27"/>
        <v>792</v>
      </c>
      <c r="G52" s="17">
        <f t="shared" si="27"/>
        <v>792</v>
      </c>
      <c r="H52" s="17">
        <f t="shared" si="27"/>
        <v>792</v>
      </c>
      <c r="I52" s="17">
        <f t="shared" si="27"/>
        <v>792</v>
      </c>
      <c r="J52" s="17">
        <f t="shared" si="27"/>
        <v>792</v>
      </c>
      <c r="K52" s="17">
        <f t="shared" si="27"/>
        <v>792</v>
      </c>
      <c r="L52" s="17">
        <f t="shared" si="27"/>
        <v>792</v>
      </c>
      <c r="M52" s="17">
        <f t="shared" si="27"/>
        <v>792</v>
      </c>
      <c r="N52" s="17">
        <f t="shared" si="27"/>
        <v>792</v>
      </c>
      <c r="O52" s="17">
        <f>ROUND($C$52/12,0)-4</f>
        <v>788</v>
      </c>
      <c r="P52" s="17">
        <f t="shared" si="5"/>
        <v>9500</v>
      </c>
      <c r="Q52" s="20">
        <f t="shared" si="0"/>
        <v>3164</v>
      </c>
    </row>
    <row r="53" spans="1:17" x14ac:dyDescent="0.25">
      <c r="A53" s="18" t="s">
        <v>72</v>
      </c>
      <c r="B53" s="18" t="s">
        <v>73</v>
      </c>
      <c r="C53" s="31">
        <f>'[1]Budget Worksheet 2017'!H60</f>
        <v>9000</v>
      </c>
      <c r="D53" s="17">
        <f>ROUND($C$53/12,0)</f>
        <v>750</v>
      </c>
      <c r="E53" s="17">
        <f t="shared" ref="E53:O53" si="28">ROUND($C$53/12,0)</f>
        <v>750</v>
      </c>
      <c r="F53" s="17">
        <f t="shared" si="28"/>
        <v>750</v>
      </c>
      <c r="G53" s="17">
        <f t="shared" si="28"/>
        <v>750</v>
      </c>
      <c r="H53" s="17">
        <f t="shared" si="28"/>
        <v>750</v>
      </c>
      <c r="I53" s="17">
        <f t="shared" si="28"/>
        <v>750</v>
      </c>
      <c r="J53" s="17">
        <f t="shared" si="28"/>
        <v>750</v>
      </c>
      <c r="K53" s="17">
        <f t="shared" si="28"/>
        <v>750</v>
      </c>
      <c r="L53" s="17">
        <f t="shared" si="28"/>
        <v>750</v>
      </c>
      <c r="M53" s="17">
        <f t="shared" si="28"/>
        <v>750</v>
      </c>
      <c r="N53" s="17">
        <f t="shared" si="28"/>
        <v>750</v>
      </c>
      <c r="O53" s="17">
        <f t="shared" si="28"/>
        <v>750</v>
      </c>
      <c r="P53" s="17">
        <f t="shared" si="5"/>
        <v>9000</v>
      </c>
      <c r="Q53" s="20">
        <f t="shared" si="0"/>
        <v>3000</v>
      </c>
    </row>
    <row r="54" spans="1:17" x14ac:dyDescent="0.25">
      <c r="A54" s="21"/>
      <c r="B54" s="21"/>
      <c r="C54" s="22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20">
        <f t="shared" si="0"/>
        <v>0</v>
      </c>
    </row>
    <row r="55" spans="1:17" x14ac:dyDescent="0.25">
      <c r="A55" s="14" t="s">
        <v>7</v>
      </c>
      <c r="B55" s="14" t="s">
        <v>74</v>
      </c>
      <c r="C55" s="23">
        <f>ROUND(SUBTOTAL(9, C51:C54), 5)</f>
        <v>18500</v>
      </c>
      <c r="D55" s="17">
        <f t="shared" ref="D55:O55" si="29">SUM(D52:D53)</f>
        <v>1542</v>
      </c>
      <c r="E55" s="17">
        <f t="shared" si="29"/>
        <v>1542</v>
      </c>
      <c r="F55" s="17">
        <f t="shared" si="29"/>
        <v>1542</v>
      </c>
      <c r="G55" s="17">
        <f t="shared" si="29"/>
        <v>1542</v>
      </c>
      <c r="H55" s="17">
        <f t="shared" si="29"/>
        <v>1542</v>
      </c>
      <c r="I55" s="17">
        <f t="shared" si="29"/>
        <v>1542</v>
      </c>
      <c r="J55" s="17">
        <f t="shared" si="29"/>
        <v>1542</v>
      </c>
      <c r="K55" s="17">
        <f t="shared" si="29"/>
        <v>1542</v>
      </c>
      <c r="L55" s="17">
        <f t="shared" si="29"/>
        <v>1542</v>
      </c>
      <c r="M55" s="17">
        <f t="shared" si="29"/>
        <v>1542</v>
      </c>
      <c r="N55" s="17">
        <f t="shared" si="29"/>
        <v>1542</v>
      </c>
      <c r="O55" s="17">
        <f t="shared" si="29"/>
        <v>1538</v>
      </c>
      <c r="P55" s="17">
        <f t="shared" si="5"/>
        <v>18500</v>
      </c>
      <c r="Q55" s="20">
        <f t="shared" si="0"/>
        <v>6164</v>
      </c>
    </row>
    <row r="56" spans="1:17" x14ac:dyDescent="0.25">
      <c r="A56" s="21"/>
      <c r="B56" s="21"/>
      <c r="C56" s="22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20">
        <f t="shared" si="0"/>
        <v>0</v>
      </c>
    </row>
    <row r="57" spans="1:17" x14ac:dyDescent="0.25">
      <c r="A57" s="14" t="s">
        <v>75</v>
      </c>
      <c r="B57" s="15"/>
      <c r="C57" s="2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20">
        <f t="shared" si="0"/>
        <v>0</v>
      </c>
    </row>
    <row r="58" spans="1:17" x14ac:dyDescent="0.25">
      <c r="A58" s="32" t="s">
        <v>76</v>
      </c>
      <c r="B58" s="32" t="s">
        <v>77</v>
      </c>
      <c r="C58" s="19">
        <f>'[1]Budget Worksheet 2017'!H65</f>
        <v>300</v>
      </c>
      <c r="D58" s="17">
        <f>ROUND($C$58/12,0)</f>
        <v>25</v>
      </c>
      <c r="E58" s="17">
        <f t="shared" ref="E58:O58" si="30">ROUND($C$58/12,0)</f>
        <v>25</v>
      </c>
      <c r="F58" s="17">
        <f t="shared" si="30"/>
        <v>25</v>
      </c>
      <c r="G58" s="17">
        <f t="shared" si="30"/>
        <v>25</v>
      </c>
      <c r="H58" s="17">
        <f t="shared" si="30"/>
        <v>25</v>
      </c>
      <c r="I58" s="17">
        <f t="shared" si="30"/>
        <v>25</v>
      </c>
      <c r="J58" s="17">
        <f t="shared" si="30"/>
        <v>25</v>
      </c>
      <c r="K58" s="17">
        <f t="shared" si="30"/>
        <v>25</v>
      </c>
      <c r="L58" s="17">
        <f t="shared" si="30"/>
        <v>25</v>
      </c>
      <c r="M58" s="17">
        <f t="shared" si="30"/>
        <v>25</v>
      </c>
      <c r="N58" s="17">
        <f t="shared" si="30"/>
        <v>25</v>
      </c>
      <c r="O58" s="17">
        <f t="shared" si="30"/>
        <v>25</v>
      </c>
      <c r="P58" s="17">
        <f t="shared" si="5"/>
        <v>300</v>
      </c>
      <c r="Q58" s="20">
        <f t="shared" si="0"/>
        <v>100</v>
      </c>
    </row>
    <row r="59" spans="1:17" x14ac:dyDescent="0.25">
      <c r="A59" s="32" t="s">
        <v>78</v>
      </c>
      <c r="B59" s="32" t="s">
        <v>79</v>
      </c>
      <c r="C59" s="19">
        <f>'[1]Budget Worksheet 2017'!H66</f>
        <v>45500</v>
      </c>
      <c r="D59" s="17">
        <f>ROUND($C$59/12,0)</f>
        <v>3792</v>
      </c>
      <c r="E59" s="17">
        <f t="shared" ref="E59:N59" si="31">ROUND($C$59/12,0)</f>
        <v>3792</v>
      </c>
      <c r="F59" s="17">
        <f t="shared" si="31"/>
        <v>3792</v>
      </c>
      <c r="G59" s="17">
        <f t="shared" si="31"/>
        <v>3792</v>
      </c>
      <c r="H59" s="17">
        <f t="shared" si="31"/>
        <v>3792</v>
      </c>
      <c r="I59" s="17">
        <f t="shared" si="31"/>
        <v>3792</v>
      </c>
      <c r="J59" s="17">
        <f t="shared" si="31"/>
        <v>3792</v>
      </c>
      <c r="K59" s="17">
        <f t="shared" si="31"/>
        <v>3792</v>
      </c>
      <c r="L59" s="17">
        <f t="shared" si="31"/>
        <v>3792</v>
      </c>
      <c r="M59" s="17">
        <f t="shared" si="31"/>
        <v>3792</v>
      </c>
      <c r="N59" s="17">
        <f t="shared" si="31"/>
        <v>3792</v>
      </c>
      <c r="O59" s="17">
        <f>ROUND($C$59/12,0)-4</f>
        <v>3788</v>
      </c>
      <c r="P59" s="17">
        <f t="shared" si="5"/>
        <v>45500</v>
      </c>
      <c r="Q59" s="20">
        <f t="shared" si="0"/>
        <v>15164</v>
      </c>
    </row>
    <row r="60" spans="1:17" x14ac:dyDescent="0.25">
      <c r="A60" s="32" t="s">
        <v>80</v>
      </c>
      <c r="B60" s="32" t="s">
        <v>81</v>
      </c>
      <c r="C60" s="19">
        <f>'[1]Budget Worksheet 2017'!H67</f>
        <v>11000</v>
      </c>
      <c r="D60" s="17">
        <f>ROUND($C$60/12,0)</f>
        <v>917</v>
      </c>
      <c r="E60" s="17">
        <f t="shared" ref="E60:N60" si="32">ROUND($C$60/12,0)</f>
        <v>917</v>
      </c>
      <c r="F60" s="17">
        <f t="shared" si="32"/>
        <v>917</v>
      </c>
      <c r="G60" s="17">
        <f t="shared" si="32"/>
        <v>917</v>
      </c>
      <c r="H60" s="17">
        <f t="shared" si="32"/>
        <v>917</v>
      </c>
      <c r="I60" s="17">
        <f t="shared" si="32"/>
        <v>917</v>
      </c>
      <c r="J60" s="17">
        <f t="shared" si="32"/>
        <v>917</v>
      </c>
      <c r="K60" s="17">
        <f t="shared" si="32"/>
        <v>917</v>
      </c>
      <c r="L60" s="17">
        <f t="shared" si="32"/>
        <v>917</v>
      </c>
      <c r="M60" s="17">
        <f t="shared" si="32"/>
        <v>917</v>
      </c>
      <c r="N60" s="17">
        <f t="shared" si="32"/>
        <v>917</v>
      </c>
      <c r="O60" s="17">
        <f>ROUND($C$60/12,0)-4</f>
        <v>913</v>
      </c>
      <c r="P60" s="17">
        <f t="shared" si="5"/>
        <v>11000</v>
      </c>
      <c r="Q60" s="20">
        <f t="shared" si="0"/>
        <v>3664</v>
      </c>
    </row>
    <row r="61" spans="1:17" x14ac:dyDescent="0.25">
      <c r="A61" s="32" t="s">
        <v>82</v>
      </c>
      <c r="B61" s="32" t="s">
        <v>83</v>
      </c>
      <c r="C61" s="19">
        <f>'[1]Budget Worksheet 2017'!H68</f>
        <v>5000</v>
      </c>
      <c r="D61" s="17">
        <f>ROUND($C$61/12,0)</f>
        <v>417</v>
      </c>
      <c r="E61" s="17">
        <f t="shared" ref="E61:N61" si="33">ROUND($C$61/12,0)</f>
        <v>417</v>
      </c>
      <c r="F61" s="17">
        <f t="shared" si="33"/>
        <v>417</v>
      </c>
      <c r="G61" s="17">
        <f t="shared" si="33"/>
        <v>417</v>
      </c>
      <c r="H61" s="17">
        <f t="shared" si="33"/>
        <v>417</v>
      </c>
      <c r="I61" s="17">
        <f t="shared" si="33"/>
        <v>417</v>
      </c>
      <c r="J61" s="17">
        <f t="shared" si="33"/>
        <v>417</v>
      </c>
      <c r="K61" s="17">
        <f t="shared" si="33"/>
        <v>417</v>
      </c>
      <c r="L61" s="17">
        <f t="shared" si="33"/>
        <v>417</v>
      </c>
      <c r="M61" s="17">
        <f t="shared" si="33"/>
        <v>417</v>
      </c>
      <c r="N61" s="17">
        <f t="shared" si="33"/>
        <v>417</v>
      </c>
      <c r="O61" s="17">
        <f>ROUND($C$61/12,0)-4</f>
        <v>413</v>
      </c>
      <c r="P61" s="17">
        <f t="shared" si="5"/>
        <v>5000</v>
      </c>
      <c r="Q61" s="20">
        <f t="shared" si="0"/>
        <v>1664</v>
      </c>
    </row>
    <row r="62" spans="1:17" x14ac:dyDescent="0.25">
      <c r="A62" s="32" t="s">
        <v>84</v>
      </c>
      <c r="B62" s="32" t="s">
        <v>85</v>
      </c>
      <c r="C62" s="19">
        <f>'[1]Budget Worksheet 2017'!H69</f>
        <v>20000</v>
      </c>
      <c r="D62" s="17">
        <f>ROUND($C$62/12,0)</f>
        <v>1667</v>
      </c>
      <c r="E62" s="17">
        <f t="shared" ref="E62:N62" si="34">ROUND($C$62/12,0)</f>
        <v>1667</v>
      </c>
      <c r="F62" s="17">
        <f t="shared" si="34"/>
        <v>1667</v>
      </c>
      <c r="G62" s="17">
        <f t="shared" si="34"/>
        <v>1667</v>
      </c>
      <c r="H62" s="17">
        <f t="shared" si="34"/>
        <v>1667</v>
      </c>
      <c r="I62" s="17">
        <f t="shared" si="34"/>
        <v>1667</v>
      </c>
      <c r="J62" s="17">
        <f t="shared" si="34"/>
        <v>1667</v>
      </c>
      <c r="K62" s="17">
        <f t="shared" si="34"/>
        <v>1667</v>
      </c>
      <c r="L62" s="17">
        <f t="shared" si="34"/>
        <v>1667</v>
      </c>
      <c r="M62" s="17">
        <f t="shared" si="34"/>
        <v>1667</v>
      </c>
      <c r="N62" s="17">
        <f t="shared" si="34"/>
        <v>1667</v>
      </c>
      <c r="O62" s="17">
        <f>ROUND($C$62/12,0)-4</f>
        <v>1663</v>
      </c>
      <c r="P62" s="17">
        <f t="shared" si="5"/>
        <v>20000</v>
      </c>
      <c r="Q62" s="20">
        <f t="shared" si="0"/>
        <v>6664</v>
      </c>
    </row>
    <row r="63" spans="1:17" x14ac:dyDescent="0.25">
      <c r="A63" s="32" t="s">
        <v>86</v>
      </c>
      <c r="B63" s="32" t="s">
        <v>87</v>
      </c>
      <c r="C63" s="19">
        <f>'[1]Budget Worksheet 2017'!H70</f>
        <v>3500</v>
      </c>
      <c r="D63" s="17">
        <f>ROUND($C$63/12,0)</f>
        <v>292</v>
      </c>
      <c r="E63" s="17">
        <f t="shared" ref="E63:M63" si="35">ROUND($C$63/12,0)</f>
        <v>292</v>
      </c>
      <c r="F63" s="17">
        <f t="shared" si="35"/>
        <v>292</v>
      </c>
      <c r="G63" s="17">
        <f t="shared" si="35"/>
        <v>292</v>
      </c>
      <c r="H63" s="17">
        <f t="shared" si="35"/>
        <v>292</v>
      </c>
      <c r="I63" s="17">
        <f t="shared" si="35"/>
        <v>292</v>
      </c>
      <c r="J63" s="17">
        <f t="shared" si="35"/>
        <v>292</v>
      </c>
      <c r="K63" s="17">
        <f t="shared" si="35"/>
        <v>292</v>
      </c>
      <c r="L63" s="17">
        <f t="shared" si="35"/>
        <v>292</v>
      </c>
      <c r="M63" s="17">
        <f t="shared" si="35"/>
        <v>292</v>
      </c>
      <c r="N63" s="17">
        <v>290</v>
      </c>
      <c r="O63" s="17">
        <v>290</v>
      </c>
      <c r="P63" s="17">
        <f t="shared" si="5"/>
        <v>3500</v>
      </c>
      <c r="Q63" s="20">
        <f t="shared" si="0"/>
        <v>1164</v>
      </c>
    </row>
    <row r="64" spans="1:17" x14ac:dyDescent="0.25">
      <c r="A64" s="32" t="s">
        <v>88</v>
      </c>
      <c r="B64" s="32" t="s">
        <v>89</v>
      </c>
      <c r="C64" s="19">
        <f>'[1]Budget Worksheet 2017'!H71</f>
        <v>2500</v>
      </c>
      <c r="D64" s="17">
        <f>ROUND($C$64/12,0)</f>
        <v>208</v>
      </c>
      <c r="E64" s="17">
        <f t="shared" ref="E64:N64" si="36">ROUND($C$64/12,0)</f>
        <v>208</v>
      </c>
      <c r="F64" s="17">
        <f t="shared" si="36"/>
        <v>208</v>
      </c>
      <c r="G64" s="17">
        <f t="shared" si="36"/>
        <v>208</v>
      </c>
      <c r="H64" s="17">
        <f t="shared" si="36"/>
        <v>208</v>
      </c>
      <c r="I64" s="17">
        <f t="shared" si="36"/>
        <v>208</v>
      </c>
      <c r="J64" s="17">
        <f t="shared" si="36"/>
        <v>208</v>
      </c>
      <c r="K64" s="17">
        <f t="shared" si="36"/>
        <v>208</v>
      </c>
      <c r="L64" s="17">
        <f t="shared" si="36"/>
        <v>208</v>
      </c>
      <c r="M64" s="17">
        <f t="shared" si="36"/>
        <v>208</v>
      </c>
      <c r="N64" s="17">
        <f t="shared" si="36"/>
        <v>208</v>
      </c>
      <c r="O64" s="17">
        <f>ROUND($C$64/12,0)+4</f>
        <v>212</v>
      </c>
      <c r="P64" s="17">
        <f t="shared" si="5"/>
        <v>2500</v>
      </c>
      <c r="Q64" s="20">
        <f t="shared" si="0"/>
        <v>836</v>
      </c>
    </row>
    <row r="65" spans="1:17" x14ac:dyDescent="0.25">
      <c r="A65" s="32" t="s">
        <v>90</v>
      </c>
      <c r="B65" s="32" t="s">
        <v>91</v>
      </c>
      <c r="C65" s="19">
        <f>'[1]Budget Worksheet 2017'!H72</f>
        <v>3500</v>
      </c>
      <c r="D65" s="17">
        <f>ROUND($C$65/12,0)</f>
        <v>292</v>
      </c>
      <c r="E65" s="17">
        <f t="shared" ref="E65:N65" si="37">ROUND($C$65/12,0)</f>
        <v>292</v>
      </c>
      <c r="F65" s="17">
        <f t="shared" si="37"/>
        <v>292</v>
      </c>
      <c r="G65" s="17">
        <f t="shared" si="37"/>
        <v>292</v>
      </c>
      <c r="H65" s="17">
        <f t="shared" si="37"/>
        <v>292</v>
      </c>
      <c r="I65" s="17">
        <f t="shared" si="37"/>
        <v>292</v>
      </c>
      <c r="J65" s="17">
        <f t="shared" si="37"/>
        <v>292</v>
      </c>
      <c r="K65" s="17">
        <f t="shared" si="37"/>
        <v>292</v>
      </c>
      <c r="L65" s="17">
        <f t="shared" si="37"/>
        <v>292</v>
      </c>
      <c r="M65" s="17">
        <f t="shared" si="37"/>
        <v>292</v>
      </c>
      <c r="N65" s="17">
        <f t="shared" si="37"/>
        <v>292</v>
      </c>
      <c r="O65" s="17">
        <f>ROUND($C$65/12,0)-4</f>
        <v>288</v>
      </c>
      <c r="P65" s="17">
        <f t="shared" si="5"/>
        <v>3500</v>
      </c>
      <c r="Q65" s="20">
        <f t="shared" si="0"/>
        <v>1164</v>
      </c>
    </row>
    <row r="66" spans="1:17" x14ac:dyDescent="0.25">
      <c r="A66" s="32" t="s">
        <v>92</v>
      </c>
      <c r="B66" s="32" t="s">
        <v>93</v>
      </c>
      <c r="C66" s="19">
        <f>'[1]Budget Worksheet 2017'!H74</f>
        <v>15000</v>
      </c>
      <c r="D66" s="17">
        <f>ROUND($C$66/12,0)</f>
        <v>1250</v>
      </c>
      <c r="E66" s="17">
        <f t="shared" ref="E66:O66" si="38">ROUND($C$66/12,0)</f>
        <v>1250</v>
      </c>
      <c r="F66" s="17">
        <f t="shared" si="38"/>
        <v>1250</v>
      </c>
      <c r="G66" s="17">
        <f t="shared" si="38"/>
        <v>1250</v>
      </c>
      <c r="H66" s="17">
        <f t="shared" si="38"/>
        <v>1250</v>
      </c>
      <c r="I66" s="17">
        <f t="shared" si="38"/>
        <v>1250</v>
      </c>
      <c r="J66" s="17">
        <f t="shared" si="38"/>
        <v>1250</v>
      </c>
      <c r="K66" s="17">
        <f t="shared" si="38"/>
        <v>1250</v>
      </c>
      <c r="L66" s="17">
        <f t="shared" si="38"/>
        <v>1250</v>
      </c>
      <c r="M66" s="17">
        <f t="shared" si="38"/>
        <v>1250</v>
      </c>
      <c r="N66" s="17">
        <f t="shared" si="38"/>
        <v>1250</v>
      </c>
      <c r="O66" s="17">
        <f t="shared" si="38"/>
        <v>1250</v>
      </c>
      <c r="P66" s="17">
        <f>SUM(D66:O66)</f>
        <v>15000</v>
      </c>
      <c r="Q66" s="20">
        <f t="shared" si="0"/>
        <v>5000</v>
      </c>
    </row>
    <row r="67" spans="1:17" x14ac:dyDescent="0.25">
      <c r="A67" s="33" t="s">
        <v>94</v>
      </c>
      <c r="B67" s="33" t="s">
        <v>95</v>
      </c>
      <c r="C67" s="19">
        <f>'[1]Budget Worksheet 2017'!H75</f>
        <v>226000</v>
      </c>
      <c r="D67" s="17">
        <f t="shared" ref="D67:N67" si="39">ROUND($C$67/12,0)</f>
        <v>18833</v>
      </c>
      <c r="E67" s="17">
        <f t="shared" si="39"/>
        <v>18833</v>
      </c>
      <c r="F67" s="17">
        <f t="shared" si="39"/>
        <v>18833</v>
      </c>
      <c r="G67" s="17">
        <f t="shared" si="39"/>
        <v>18833</v>
      </c>
      <c r="H67" s="17">
        <f t="shared" si="39"/>
        <v>18833</v>
      </c>
      <c r="I67" s="17">
        <f t="shared" si="39"/>
        <v>18833</v>
      </c>
      <c r="J67" s="17">
        <f t="shared" si="39"/>
        <v>18833</v>
      </c>
      <c r="K67" s="17">
        <f t="shared" si="39"/>
        <v>18833</v>
      </c>
      <c r="L67" s="17">
        <f t="shared" si="39"/>
        <v>18833</v>
      </c>
      <c r="M67" s="17">
        <f t="shared" si="39"/>
        <v>18833</v>
      </c>
      <c r="N67" s="17">
        <f t="shared" si="39"/>
        <v>18833</v>
      </c>
      <c r="O67" s="17">
        <f>ROUND($C$67/12,0)+4</f>
        <v>18837</v>
      </c>
      <c r="P67" s="17">
        <f>SUM(D67:O67)</f>
        <v>226000</v>
      </c>
      <c r="Q67" s="20">
        <f t="shared" si="0"/>
        <v>75336</v>
      </c>
    </row>
    <row r="68" spans="1:17" x14ac:dyDescent="0.25">
      <c r="A68" s="21"/>
      <c r="B68" s="21"/>
      <c r="C68" s="25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20">
        <f t="shared" si="0"/>
        <v>0</v>
      </c>
    </row>
    <row r="69" spans="1:17" x14ac:dyDescent="0.25">
      <c r="A69" s="14" t="s">
        <v>7</v>
      </c>
      <c r="B69" s="14" t="s">
        <v>98</v>
      </c>
      <c r="C69" s="23">
        <f>SUM(C58:C68)</f>
        <v>332300</v>
      </c>
      <c r="D69" s="17">
        <f>SUM(D58:D68)</f>
        <v>27693</v>
      </c>
      <c r="E69" s="17">
        <f t="shared" ref="E69:O69" si="40">SUM(E58:E68)</f>
        <v>27693</v>
      </c>
      <c r="F69" s="17">
        <f t="shared" si="40"/>
        <v>27693</v>
      </c>
      <c r="G69" s="17">
        <f t="shared" si="40"/>
        <v>27693</v>
      </c>
      <c r="H69" s="17">
        <f t="shared" si="40"/>
        <v>27693</v>
      </c>
      <c r="I69" s="17">
        <f t="shared" si="40"/>
        <v>27693</v>
      </c>
      <c r="J69" s="17">
        <f t="shared" si="40"/>
        <v>27693</v>
      </c>
      <c r="K69" s="17">
        <f t="shared" si="40"/>
        <v>27693</v>
      </c>
      <c r="L69" s="17">
        <f t="shared" si="40"/>
        <v>27693</v>
      </c>
      <c r="M69" s="17">
        <f t="shared" si="40"/>
        <v>27693</v>
      </c>
      <c r="N69" s="17">
        <f t="shared" si="40"/>
        <v>27691</v>
      </c>
      <c r="O69" s="17">
        <f t="shared" si="40"/>
        <v>27679</v>
      </c>
      <c r="P69" s="17">
        <f>SUM(D69:O69)</f>
        <v>332300</v>
      </c>
      <c r="Q69" s="20">
        <f t="shared" ref="Q69:Q124" si="41" xml:space="preserve"> SUM(L69:O69)</f>
        <v>110756</v>
      </c>
    </row>
    <row r="70" spans="1:17" x14ac:dyDescent="0.25">
      <c r="A70" s="21"/>
      <c r="B70" s="21"/>
      <c r="C70" s="2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20">
        <f t="shared" si="41"/>
        <v>0</v>
      </c>
    </row>
    <row r="71" spans="1:17" x14ac:dyDescent="0.25">
      <c r="A71" s="14" t="s">
        <v>99</v>
      </c>
      <c r="B71" s="15"/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20">
        <f t="shared" si="41"/>
        <v>0</v>
      </c>
    </row>
    <row r="72" spans="1:17" x14ac:dyDescent="0.25">
      <c r="A72" s="7" t="s">
        <v>96</v>
      </c>
      <c r="B72" s="7" t="s">
        <v>97</v>
      </c>
      <c r="C72" s="19">
        <f>'[1]Budget Worksheet 2017'!H80</f>
        <v>60</v>
      </c>
      <c r="D72" s="17">
        <f>ROUND($C$72/12,0)</f>
        <v>5</v>
      </c>
      <c r="E72" s="17">
        <f t="shared" ref="E72:O72" si="42">ROUND($C$72/12,0)</f>
        <v>5</v>
      </c>
      <c r="F72" s="17">
        <f t="shared" si="42"/>
        <v>5</v>
      </c>
      <c r="G72" s="17">
        <f t="shared" si="42"/>
        <v>5</v>
      </c>
      <c r="H72" s="17">
        <f t="shared" si="42"/>
        <v>5</v>
      </c>
      <c r="I72" s="17">
        <f t="shared" si="42"/>
        <v>5</v>
      </c>
      <c r="J72" s="17">
        <f t="shared" si="42"/>
        <v>5</v>
      </c>
      <c r="K72" s="17">
        <f t="shared" si="42"/>
        <v>5</v>
      </c>
      <c r="L72" s="17">
        <f t="shared" si="42"/>
        <v>5</v>
      </c>
      <c r="M72" s="17">
        <f t="shared" si="42"/>
        <v>5</v>
      </c>
      <c r="N72" s="17">
        <f t="shared" si="42"/>
        <v>5</v>
      </c>
      <c r="O72" s="17">
        <f t="shared" si="42"/>
        <v>5</v>
      </c>
      <c r="P72" s="17">
        <f t="shared" si="5"/>
        <v>60</v>
      </c>
      <c r="Q72" s="20">
        <f t="shared" si="41"/>
        <v>20</v>
      </c>
    </row>
    <row r="73" spans="1:17" x14ac:dyDescent="0.25">
      <c r="A73" s="34"/>
      <c r="B73" s="34"/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20">
        <f t="shared" si="41"/>
        <v>0</v>
      </c>
    </row>
    <row r="74" spans="1:17" x14ac:dyDescent="0.25">
      <c r="A74" s="14" t="s">
        <v>7</v>
      </c>
      <c r="B74" s="14" t="s">
        <v>100</v>
      </c>
      <c r="C74" s="23">
        <f>ROUND(SUBTOTAL(9, C70:C72), 5)</f>
        <v>60</v>
      </c>
      <c r="D74" s="17">
        <f t="shared" ref="D74:O74" si="43">SUM(D72:D72)</f>
        <v>5</v>
      </c>
      <c r="E74" s="17">
        <f t="shared" si="43"/>
        <v>5</v>
      </c>
      <c r="F74" s="17">
        <f t="shared" si="43"/>
        <v>5</v>
      </c>
      <c r="G74" s="17">
        <f t="shared" si="43"/>
        <v>5</v>
      </c>
      <c r="H74" s="17">
        <f t="shared" si="43"/>
        <v>5</v>
      </c>
      <c r="I74" s="17">
        <f t="shared" si="43"/>
        <v>5</v>
      </c>
      <c r="J74" s="17">
        <f t="shared" si="43"/>
        <v>5</v>
      </c>
      <c r="K74" s="17">
        <f t="shared" si="43"/>
        <v>5</v>
      </c>
      <c r="L74" s="17">
        <f t="shared" si="43"/>
        <v>5</v>
      </c>
      <c r="M74" s="17">
        <f t="shared" si="43"/>
        <v>5</v>
      </c>
      <c r="N74" s="17">
        <f t="shared" si="43"/>
        <v>5</v>
      </c>
      <c r="O74" s="17">
        <f t="shared" si="43"/>
        <v>5</v>
      </c>
      <c r="P74" s="17">
        <f t="shared" si="5"/>
        <v>60</v>
      </c>
      <c r="Q74" s="20">
        <f t="shared" si="41"/>
        <v>20</v>
      </c>
    </row>
    <row r="75" spans="1:17" x14ac:dyDescent="0.25">
      <c r="A75" s="21"/>
      <c r="B75" s="21"/>
      <c r="C75" s="2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20">
        <f t="shared" si="41"/>
        <v>0</v>
      </c>
    </row>
    <row r="76" spans="1:17" x14ac:dyDescent="0.25">
      <c r="A76" s="14" t="s">
        <v>101</v>
      </c>
      <c r="B76" s="15"/>
      <c r="C76" s="25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20">
        <f t="shared" si="41"/>
        <v>0</v>
      </c>
    </row>
    <row r="77" spans="1:17" x14ac:dyDescent="0.25">
      <c r="A77" s="32" t="s">
        <v>102</v>
      </c>
      <c r="B77" s="32" t="s">
        <v>103</v>
      </c>
      <c r="C77" s="19">
        <f>'[1]Budget Worksheet 2017'!H85</f>
        <v>30000</v>
      </c>
      <c r="D77" s="17">
        <f>ROUND($C$77/12,0)</f>
        <v>2500</v>
      </c>
      <c r="E77" s="17">
        <f t="shared" ref="E77:O77" si="44">ROUND($C$77/12,0)</f>
        <v>2500</v>
      </c>
      <c r="F77" s="17">
        <f t="shared" si="44"/>
        <v>2500</v>
      </c>
      <c r="G77" s="17">
        <f t="shared" si="44"/>
        <v>2500</v>
      </c>
      <c r="H77" s="17">
        <f t="shared" si="44"/>
        <v>2500</v>
      </c>
      <c r="I77" s="17">
        <f t="shared" si="44"/>
        <v>2500</v>
      </c>
      <c r="J77" s="17">
        <f t="shared" si="44"/>
        <v>2500</v>
      </c>
      <c r="K77" s="17">
        <f t="shared" si="44"/>
        <v>2500</v>
      </c>
      <c r="L77" s="17">
        <f t="shared" si="44"/>
        <v>2500</v>
      </c>
      <c r="M77" s="17">
        <f t="shared" si="44"/>
        <v>2500</v>
      </c>
      <c r="N77" s="17">
        <f t="shared" si="44"/>
        <v>2500</v>
      </c>
      <c r="O77" s="17">
        <f t="shared" si="44"/>
        <v>2500</v>
      </c>
      <c r="P77" s="17">
        <f t="shared" si="5"/>
        <v>30000</v>
      </c>
      <c r="Q77" s="20">
        <f t="shared" si="41"/>
        <v>10000</v>
      </c>
    </row>
    <row r="78" spans="1:17" x14ac:dyDescent="0.25">
      <c r="A78" s="32" t="s">
        <v>104</v>
      </c>
      <c r="B78" s="32" t="s">
        <v>105</v>
      </c>
      <c r="C78" s="19">
        <f>'[1]Budget Worksheet 2017'!H86</f>
        <v>600</v>
      </c>
      <c r="D78" s="17">
        <f>ROUND($C$78/12,0)</f>
        <v>50</v>
      </c>
      <c r="E78" s="17">
        <f t="shared" ref="E78:O78" si="45">ROUND($C$78/12,0)</f>
        <v>50</v>
      </c>
      <c r="F78" s="17">
        <f t="shared" si="45"/>
        <v>50</v>
      </c>
      <c r="G78" s="17">
        <f t="shared" si="45"/>
        <v>50</v>
      </c>
      <c r="H78" s="17">
        <f t="shared" si="45"/>
        <v>50</v>
      </c>
      <c r="I78" s="17">
        <f t="shared" si="45"/>
        <v>50</v>
      </c>
      <c r="J78" s="17">
        <f t="shared" si="45"/>
        <v>50</v>
      </c>
      <c r="K78" s="17">
        <f t="shared" si="45"/>
        <v>50</v>
      </c>
      <c r="L78" s="17">
        <f t="shared" si="45"/>
        <v>50</v>
      </c>
      <c r="M78" s="17">
        <f t="shared" si="45"/>
        <v>50</v>
      </c>
      <c r="N78" s="17">
        <f t="shared" si="45"/>
        <v>50</v>
      </c>
      <c r="O78" s="17">
        <f t="shared" si="45"/>
        <v>50</v>
      </c>
      <c r="P78" s="17">
        <f t="shared" si="5"/>
        <v>600</v>
      </c>
      <c r="Q78" s="20">
        <f t="shared" si="41"/>
        <v>200</v>
      </c>
    </row>
    <row r="79" spans="1:17" x14ac:dyDescent="0.25">
      <c r="A79" s="32" t="s">
        <v>106</v>
      </c>
      <c r="B79" s="32" t="s">
        <v>107</v>
      </c>
      <c r="C79" s="19">
        <f>'[1]Budget Worksheet 2017'!H87</f>
        <v>4800</v>
      </c>
      <c r="D79" s="17">
        <f>ROUND($C$79/12,0)</f>
        <v>400</v>
      </c>
      <c r="E79" s="17">
        <f t="shared" ref="E79:O79" si="46">ROUND($C$79/12,0)</f>
        <v>400</v>
      </c>
      <c r="F79" s="17">
        <f t="shared" si="46"/>
        <v>400</v>
      </c>
      <c r="G79" s="17">
        <f t="shared" si="46"/>
        <v>400</v>
      </c>
      <c r="H79" s="17">
        <f t="shared" si="46"/>
        <v>400</v>
      </c>
      <c r="I79" s="17">
        <f t="shared" si="46"/>
        <v>400</v>
      </c>
      <c r="J79" s="17">
        <f t="shared" si="46"/>
        <v>400</v>
      </c>
      <c r="K79" s="17">
        <f t="shared" si="46"/>
        <v>400</v>
      </c>
      <c r="L79" s="17">
        <f t="shared" si="46"/>
        <v>400</v>
      </c>
      <c r="M79" s="17">
        <f t="shared" si="46"/>
        <v>400</v>
      </c>
      <c r="N79" s="17">
        <f t="shared" si="46"/>
        <v>400</v>
      </c>
      <c r="O79" s="17">
        <f t="shared" si="46"/>
        <v>400</v>
      </c>
      <c r="P79" s="17">
        <f t="shared" si="5"/>
        <v>4800</v>
      </c>
      <c r="Q79" s="20">
        <f t="shared" si="41"/>
        <v>1600</v>
      </c>
    </row>
    <row r="80" spans="1:17" x14ac:dyDescent="0.25">
      <c r="A80" s="32" t="s">
        <v>108</v>
      </c>
      <c r="B80" s="32" t="s">
        <v>109</v>
      </c>
      <c r="C80" s="19">
        <f>'[1]Budget Worksheet 2017'!H88</f>
        <v>6000</v>
      </c>
      <c r="D80" s="17">
        <f>ROUND($C$80/12,0)</f>
        <v>500</v>
      </c>
      <c r="E80" s="17">
        <f t="shared" ref="E80:O80" si="47">ROUND($C$80/12,0)</f>
        <v>500</v>
      </c>
      <c r="F80" s="17">
        <f t="shared" si="47"/>
        <v>500</v>
      </c>
      <c r="G80" s="17">
        <f t="shared" si="47"/>
        <v>500</v>
      </c>
      <c r="H80" s="17">
        <f t="shared" si="47"/>
        <v>500</v>
      </c>
      <c r="I80" s="17">
        <f t="shared" si="47"/>
        <v>500</v>
      </c>
      <c r="J80" s="17">
        <f t="shared" si="47"/>
        <v>500</v>
      </c>
      <c r="K80" s="17">
        <f t="shared" si="47"/>
        <v>500</v>
      </c>
      <c r="L80" s="17">
        <f t="shared" si="47"/>
        <v>500</v>
      </c>
      <c r="M80" s="17">
        <f t="shared" si="47"/>
        <v>500</v>
      </c>
      <c r="N80" s="17">
        <f t="shared" si="47"/>
        <v>500</v>
      </c>
      <c r="O80" s="17">
        <f t="shared" si="47"/>
        <v>500</v>
      </c>
      <c r="P80" s="17">
        <f t="shared" si="5"/>
        <v>6000</v>
      </c>
      <c r="Q80" s="20">
        <f t="shared" si="41"/>
        <v>2000</v>
      </c>
    </row>
    <row r="81" spans="1:17" x14ac:dyDescent="0.25">
      <c r="A81" s="32" t="s">
        <v>110</v>
      </c>
      <c r="B81" s="32" t="s">
        <v>111</v>
      </c>
      <c r="C81" s="19">
        <f>'[1]Budget Worksheet 2017'!H89</f>
        <v>2100</v>
      </c>
      <c r="D81" s="17">
        <f>ROUND($C$81/12,0)</f>
        <v>175</v>
      </c>
      <c r="E81" s="17">
        <f t="shared" ref="E81:O81" si="48">ROUND($C$81/12,0)</f>
        <v>175</v>
      </c>
      <c r="F81" s="17">
        <f t="shared" si="48"/>
        <v>175</v>
      </c>
      <c r="G81" s="17">
        <f t="shared" si="48"/>
        <v>175</v>
      </c>
      <c r="H81" s="17">
        <f t="shared" si="48"/>
        <v>175</v>
      </c>
      <c r="I81" s="17">
        <f t="shared" si="48"/>
        <v>175</v>
      </c>
      <c r="J81" s="17">
        <f t="shared" si="48"/>
        <v>175</v>
      </c>
      <c r="K81" s="17">
        <f t="shared" si="48"/>
        <v>175</v>
      </c>
      <c r="L81" s="17">
        <f t="shared" si="48"/>
        <v>175</v>
      </c>
      <c r="M81" s="17">
        <f t="shared" si="48"/>
        <v>175</v>
      </c>
      <c r="N81" s="17">
        <f t="shared" si="48"/>
        <v>175</v>
      </c>
      <c r="O81" s="17">
        <f t="shared" si="48"/>
        <v>175</v>
      </c>
      <c r="P81" s="17">
        <f t="shared" si="5"/>
        <v>2100</v>
      </c>
      <c r="Q81" s="20">
        <f t="shared" si="41"/>
        <v>700</v>
      </c>
    </row>
    <row r="82" spans="1:17" x14ac:dyDescent="0.25">
      <c r="A82" s="32" t="s">
        <v>112</v>
      </c>
      <c r="B82" s="32" t="s">
        <v>182</v>
      </c>
      <c r="C82" s="19">
        <f>'[1]Budget Worksheet 2017'!H90</f>
        <v>2600</v>
      </c>
      <c r="D82" s="17">
        <f>ROUND($C$82/12,0)</f>
        <v>217</v>
      </c>
      <c r="E82" s="17">
        <f t="shared" ref="E82:N82" si="49">ROUND($C$82/12,0)</f>
        <v>217</v>
      </c>
      <c r="F82" s="17">
        <f t="shared" si="49"/>
        <v>217</v>
      </c>
      <c r="G82" s="17">
        <f t="shared" si="49"/>
        <v>217</v>
      </c>
      <c r="H82" s="17">
        <f t="shared" si="49"/>
        <v>217</v>
      </c>
      <c r="I82" s="17">
        <f t="shared" si="49"/>
        <v>217</v>
      </c>
      <c r="J82" s="17">
        <f t="shared" si="49"/>
        <v>217</v>
      </c>
      <c r="K82" s="17">
        <f t="shared" si="49"/>
        <v>217</v>
      </c>
      <c r="L82" s="17">
        <f t="shared" si="49"/>
        <v>217</v>
      </c>
      <c r="M82" s="17">
        <f t="shared" si="49"/>
        <v>217</v>
      </c>
      <c r="N82" s="17">
        <f t="shared" si="49"/>
        <v>217</v>
      </c>
      <c r="O82" s="17">
        <f>ROUND($C$82/12,0)-4</f>
        <v>213</v>
      </c>
      <c r="P82" s="17">
        <f t="shared" si="5"/>
        <v>2600</v>
      </c>
      <c r="Q82" s="20">
        <f t="shared" si="41"/>
        <v>864</v>
      </c>
    </row>
    <row r="83" spans="1:17" x14ac:dyDescent="0.25">
      <c r="A83" s="32" t="s">
        <v>113</v>
      </c>
      <c r="B83" s="32" t="s">
        <v>114</v>
      </c>
      <c r="C83" s="19">
        <f>'[1]Budget Worksheet 2017'!H91</f>
        <v>271</v>
      </c>
      <c r="D83" s="17">
        <v>0</v>
      </c>
      <c r="E83" s="17">
        <v>0</v>
      </c>
      <c r="F83" s="17">
        <v>271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 t="shared" ref="P83:P102" si="50">SUM(D83:O83)</f>
        <v>271</v>
      </c>
      <c r="Q83" s="20">
        <f t="shared" si="41"/>
        <v>0</v>
      </c>
    </row>
    <row r="84" spans="1:17" x14ac:dyDescent="0.25">
      <c r="A84" s="32" t="s">
        <v>115</v>
      </c>
      <c r="B84" s="32" t="s">
        <v>50</v>
      </c>
      <c r="C84" s="19">
        <f>'[1]Budget Worksheet 2017'!H92</f>
        <v>1500</v>
      </c>
      <c r="D84" s="17">
        <f>ROUND($C$84/12,0)</f>
        <v>125</v>
      </c>
      <c r="E84" s="17">
        <f t="shared" ref="E84:O84" si="51">ROUND($C$84/12,0)</f>
        <v>125</v>
      </c>
      <c r="F84" s="17">
        <f t="shared" si="51"/>
        <v>125</v>
      </c>
      <c r="G84" s="17">
        <f t="shared" si="51"/>
        <v>125</v>
      </c>
      <c r="H84" s="17">
        <f t="shared" si="51"/>
        <v>125</v>
      </c>
      <c r="I84" s="17">
        <f t="shared" si="51"/>
        <v>125</v>
      </c>
      <c r="J84" s="17">
        <f t="shared" si="51"/>
        <v>125</v>
      </c>
      <c r="K84" s="17">
        <f t="shared" si="51"/>
        <v>125</v>
      </c>
      <c r="L84" s="17">
        <f t="shared" si="51"/>
        <v>125</v>
      </c>
      <c r="M84" s="17">
        <f t="shared" si="51"/>
        <v>125</v>
      </c>
      <c r="N84" s="17">
        <f t="shared" si="51"/>
        <v>125</v>
      </c>
      <c r="O84" s="17">
        <f t="shared" si="51"/>
        <v>125</v>
      </c>
      <c r="P84" s="17">
        <f t="shared" si="50"/>
        <v>1500</v>
      </c>
      <c r="Q84" s="20">
        <f t="shared" si="41"/>
        <v>500</v>
      </c>
    </row>
    <row r="85" spans="1:17" x14ac:dyDescent="0.25">
      <c r="A85" s="32" t="s">
        <v>116</v>
      </c>
      <c r="B85" s="32" t="s">
        <v>117</v>
      </c>
      <c r="C85" s="19">
        <f>'[1]Budget Worksheet 2017'!H93</f>
        <v>6500</v>
      </c>
      <c r="D85" s="17">
        <f t="shared" ref="D85:N85" si="52">ROUND($C$85/12,0)</f>
        <v>542</v>
      </c>
      <c r="E85" s="17">
        <f t="shared" si="52"/>
        <v>542</v>
      </c>
      <c r="F85" s="17">
        <f t="shared" si="52"/>
        <v>542</v>
      </c>
      <c r="G85" s="17">
        <f t="shared" si="52"/>
        <v>542</v>
      </c>
      <c r="H85" s="17">
        <f t="shared" si="52"/>
        <v>542</v>
      </c>
      <c r="I85" s="17">
        <f t="shared" si="52"/>
        <v>542</v>
      </c>
      <c r="J85" s="17">
        <f t="shared" si="52"/>
        <v>542</v>
      </c>
      <c r="K85" s="17">
        <f t="shared" si="52"/>
        <v>542</v>
      </c>
      <c r="L85" s="17">
        <f t="shared" si="52"/>
        <v>542</v>
      </c>
      <c r="M85" s="17">
        <f t="shared" si="52"/>
        <v>542</v>
      </c>
      <c r="N85" s="17">
        <f t="shared" si="52"/>
        <v>542</v>
      </c>
      <c r="O85" s="17">
        <f>ROUND($C$85/12,0)-4</f>
        <v>538</v>
      </c>
      <c r="P85" s="17">
        <f t="shared" si="50"/>
        <v>6500</v>
      </c>
      <c r="Q85" s="20">
        <f t="shared" si="41"/>
        <v>2164</v>
      </c>
    </row>
    <row r="86" spans="1:17" x14ac:dyDescent="0.25">
      <c r="A86" s="32" t="s">
        <v>118</v>
      </c>
      <c r="B86" s="32" t="s">
        <v>119</v>
      </c>
      <c r="C86" s="19">
        <f>'[1]Budget Worksheet 2017'!H94</f>
        <v>54200</v>
      </c>
      <c r="D86" s="17">
        <f t="shared" ref="D86:N86" si="53">ROUND($C$86/12,0)</f>
        <v>4517</v>
      </c>
      <c r="E86" s="17">
        <f t="shared" si="53"/>
        <v>4517</v>
      </c>
      <c r="F86" s="17">
        <f t="shared" si="53"/>
        <v>4517</v>
      </c>
      <c r="G86" s="17">
        <f t="shared" si="53"/>
        <v>4517</v>
      </c>
      <c r="H86" s="17">
        <f t="shared" si="53"/>
        <v>4517</v>
      </c>
      <c r="I86" s="17">
        <f t="shared" si="53"/>
        <v>4517</v>
      </c>
      <c r="J86" s="17">
        <f t="shared" si="53"/>
        <v>4517</v>
      </c>
      <c r="K86" s="17">
        <f t="shared" si="53"/>
        <v>4517</v>
      </c>
      <c r="L86" s="17">
        <f t="shared" si="53"/>
        <v>4517</v>
      </c>
      <c r="M86" s="17">
        <f t="shared" si="53"/>
        <v>4517</v>
      </c>
      <c r="N86" s="17">
        <f t="shared" si="53"/>
        <v>4517</v>
      </c>
      <c r="O86" s="17">
        <f>ROUND($C$86/12,0)-4</f>
        <v>4513</v>
      </c>
      <c r="P86" s="17">
        <f t="shared" si="50"/>
        <v>54200</v>
      </c>
      <c r="Q86" s="20">
        <f t="shared" si="41"/>
        <v>18064</v>
      </c>
    </row>
    <row r="87" spans="1:17" x14ac:dyDescent="0.25">
      <c r="A87" s="32" t="s">
        <v>120</v>
      </c>
      <c r="B87" s="32" t="s">
        <v>121</v>
      </c>
      <c r="C87" s="19">
        <f>'[1]Budget Worksheet 2017'!H95</f>
        <v>6000</v>
      </c>
      <c r="D87" s="17">
        <f>ROUND($C$87/12,0)</f>
        <v>500</v>
      </c>
      <c r="E87" s="17">
        <f t="shared" ref="E87:O87" si="54">ROUND($C$87/12,0)</f>
        <v>500</v>
      </c>
      <c r="F87" s="17">
        <f t="shared" si="54"/>
        <v>500</v>
      </c>
      <c r="G87" s="17">
        <f t="shared" si="54"/>
        <v>500</v>
      </c>
      <c r="H87" s="17">
        <f t="shared" si="54"/>
        <v>500</v>
      </c>
      <c r="I87" s="17">
        <f t="shared" si="54"/>
        <v>500</v>
      </c>
      <c r="J87" s="17">
        <f t="shared" si="54"/>
        <v>500</v>
      </c>
      <c r="K87" s="17">
        <f t="shared" si="54"/>
        <v>500</v>
      </c>
      <c r="L87" s="17">
        <f t="shared" si="54"/>
        <v>500</v>
      </c>
      <c r="M87" s="17">
        <f t="shared" si="54"/>
        <v>500</v>
      </c>
      <c r="N87" s="17">
        <f t="shared" si="54"/>
        <v>500</v>
      </c>
      <c r="O87" s="17">
        <f t="shared" si="54"/>
        <v>500</v>
      </c>
      <c r="P87" s="17">
        <f t="shared" si="50"/>
        <v>6000</v>
      </c>
      <c r="Q87" s="20">
        <f t="shared" si="41"/>
        <v>2000</v>
      </c>
    </row>
    <row r="88" spans="1:17" x14ac:dyDescent="0.25">
      <c r="A88" s="32" t="s">
        <v>122</v>
      </c>
      <c r="B88" s="32" t="s">
        <v>123</v>
      </c>
      <c r="C88" s="19">
        <f>'[1]Budget Worksheet 2017'!H96</f>
        <v>19000</v>
      </c>
      <c r="D88" s="17">
        <f t="shared" ref="D88:N88" si="55">ROUND($C$88/12,0)</f>
        <v>1583</v>
      </c>
      <c r="E88" s="17">
        <f t="shared" si="55"/>
        <v>1583</v>
      </c>
      <c r="F88" s="17">
        <f t="shared" si="55"/>
        <v>1583</v>
      </c>
      <c r="G88" s="17">
        <f t="shared" si="55"/>
        <v>1583</v>
      </c>
      <c r="H88" s="17">
        <f t="shared" si="55"/>
        <v>1583</v>
      </c>
      <c r="I88" s="17">
        <f t="shared" si="55"/>
        <v>1583</v>
      </c>
      <c r="J88" s="17">
        <f t="shared" si="55"/>
        <v>1583</v>
      </c>
      <c r="K88" s="17">
        <f t="shared" si="55"/>
        <v>1583</v>
      </c>
      <c r="L88" s="17">
        <f t="shared" si="55"/>
        <v>1583</v>
      </c>
      <c r="M88" s="17">
        <f t="shared" si="55"/>
        <v>1583</v>
      </c>
      <c r="N88" s="17">
        <f t="shared" si="55"/>
        <v>1583</v>
      </c>
      <c r="O88" s="17">
        <f>ROUND($C$88/12,0)+4</f>
        <v>1587</v>
      </c>
      <c r="P88" s="17">
        <f t="shared" si="50"/>
        <v>19000</v>
      </c>
      <c r="Q88" s="20">
        <f t="shared" si="41"/>
        <v>6336</v>
      </c>
    </row>
    <row r="89" spans="1:17" x14ac:dyDescent="0.25">
      <c r="A89" s="32" t="s">
        <v>124</v>
      </c>
      <c r="B89" s="32" t="s">
        <v>125</v>
      </c>
      <c r="C89" s="19">
        <f>'[1]Budget Worksheet 2017'!H97</f>
        <v>49500</v>
      </c>
      <c r="D89" s="17">
        <f>ROUND($C$89/12,0)</f>
        <v>4125</v>
      </c>
      <c r="E89" s="17">
        <f t="shared" ref="E89:O89" si="56">ROUND($C$89/12,0)</f>
        <v>4125</v>
      </c>
      <c r="F89" s="17">
        <f t="shared" si="56"/>
        <v>4125</v>
      </c>
      <c r="G89" s="17">
        <f t="shared" si="56"/>
        <v>4125</v>
      </c>
      <c r="H89" s="17">
        <f t="shared" si="56"/>
        <v>4125</v>
      </c>
      <c r="I89" s="17">
        <f t="shared" si="56"/>
        <v>4125</v>
      </c>
      <c r="J89" s="17">
        <f t="shared" si="56"/>
        <v>4125</v>
      </c>
      <c r="K89" s="17">
        <f t="shared" si="56"/>
        <v>4125</v>
      </c>
      <c r="L89" s="17">
        <f t="shared" si="56"/>
        <v>4125</v>
      </c>
      <c r="M89" s="17">
        <f t="shared" si="56"/>
        <v>4125</v>
      </c>
      <c r="N89" s="17">
        <f t="shared" si="56"/>
        <v>4125</v>
      </c>
      <c r="O89" s="17">
        <f t="shared" si="56"/>
        <v>4125</v>
      </c>
      <c r="P89" s="17">
        <f t="shared" si="50"/>
        <v>49500</v>
      </c>
      <c r="Q89" s="20">
        <f t="shared" si="41"/>
        <v>16500</v>
      </c>
    </row>
    <row r="90" spans="1:17" x14ac:dyDescent="0.25">
      <c r="A90" s="32" t="s">
        <v>126</v>
      </c>
      <c r="B90" s="32" t="s">
        <v>127</v>
      </c>
      <c r="C90" s="19">
        <f>'[1]Budget Worksheet 2017'!H98</f>
        <v>15000</v>
      </c>
      <c r="D90" s="17">
        <f>ROUND($C$90/12,0)</f>
        <v>1250</v>
      </c>
      <c r="E90" s="17">
        <f t="shared" ref="E90:O90" si="57">ROUND($C$90/12,0)</f>
        <v>1250</v>
      </c>
      <c r="F90" s="17">
        <f t="shared" si="57"/>
        <v>1250</v>
      </c>
      <c r="G90" s="17">
        <f t="shared" si="57"/>
        <v>1250</v>
      </c>
      <c r="H90" s="17">
        <f t="shared" si="57"/>
        <v>1250</v>
      </c>
      <c r="I90" s="17">
        <f t="shared" si="57"/>
        <v>1250</v>
      </c>
      <c r="J90" s="17">
        <f t="shared" si="57"/>
        <v>1250</v>
      </c>
      <c r="K90" s="17">
        <f t="shared" si="57"/>
        <v>1250</v>
      </c>
      <c r="L90" s="17">
        <f t="shared" si="57"/>
        <v>1250</v>
      </c>
      <c r="M90" s="17">
        <f t="shared" si="57"/>
        <v>1250</v>
      </c>
      <c r="N90" s="17">
        <f t="shared" si="57"/>
        <v>1250</v>
      </c>
      <c r="O90" s="17">
        <f t="shared" si="57"/>
        <v>1250</v>
      </c>
      <c r="P90" s="17">
        <f t="shared" si="50"/>
        <v>15000</v>
      </c>
      <c r="Q90" s="20">
        <f t="shared" si="41"/>
        <v>5000</v>
      </c>
    </row>
    <row r="91" spans="1:17" x14ac:dyDescent="0.25">
      <c r="A91" s="32" t="s">
        <v>128</v>
      </c>
      <c r="B91" s="32" t="s">
        <v>129</v>
      </c>
      <c r="C91" s="19">
        <f>'[1]Budget Worksheet 2017'!H99</f>
        <v>2500</v>
      </c>
      <c r="D91" s="17">
        <v>0</v>
      </c>
      <c r="E91" s="17">
        <v>0</v>
      </c>
      <c r="F91" s="17">
        <v>0</v>
      </c>
      <c r="G91" s="17">
        <v>0</v>
      </c>
      <c r="H91" s="17">
        <f>C91</f>
        <v>2500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f t="shared" si="50"/>
        <v>2500</v>
      </c>
      <c r="Q91" s="20">
        <f t="shared" si="41"/>
        <v>0</v>
      </c>
    </row>
    <row r="92" spans="1:17" x14ac:dyDescent="0.25">
      <c r="A92" s="32" t="s">
        <v>130</v>
      </c>
      <c r="B92" s="32" t="s">
        <v>131</v>
      </c>
      <c r="C92" s="19">
        <f>'[1]Budget Worksheet 2017'!H100</f>
        <v>10000</v>
      </c>
      <c r="D92" s="17">
        <f t="shared" ref="D92:N92" si="58">ROUND($C$92/12,0)</f>
        <v>833</v>
      </c>
      <c r="E92" s="17">
        <f t="shared" si="58"/>
        <v>833</v>
      </c>
      <c r="F92" s="17">
        <f t="shared" si="58"/>
        <v>833</v>
      </c>
      <c r="G92" s="17">
        <f t="shared" si="58"/>
        <v>833</v>
      </c>
      <c r="H92" s="17">
        <f t="shared" si="58"/>
        <v>833</v>
      </c>
      <c r="I92" s="17">
        <f t="shared" si="58"/>
        <v>833</v>
      </c>
      <c r="J92" s="17">
        <f t="shared" si="58"/>
        <v>833</v>
      </c>
      <c r="K92" s="17">
        <f t="shared" si="58"/>
        <v>833</v>
      </c>
      <c r="L92" s="17">
        <f t="shared" si="58"/>
        <v>833</v>
      </c>
      <c r="M92" s="17">
        <f t="shared" si="58"/>
        <v>833</v>
      </c>
      <c r="N92" s="17">
        <f t="shared" si="58"/>
        <v>833</v>
      </c>
      <c r="O92" s="17">
        <f>ROUND($C$92/12,0)+4</f>
        <v>837</v>
      </c>
      <c r="P92" s="17">
        <f t="shared" si="50"/>
        <v>10000</v>
      </c>
      <c r="Q92" s="20">
        <f t="shared" si="41"/>
        <v>3336</v>
      </c>
    </row>
    <row r="93" spans="1:17" x14ac:dyDescent="0.25">
      <c r="A93" s="32" t="s">
        <v>132</v>
      </c>
      <c r="B93" s="33" t="s">
        <v>133</v>
      </c>
      <c r="C93" s="19">
        <f>'[1]Budget Worksheet 2017'!H101</f>
        <v>2400</v>
      </c>
      <c r="D93" s="17">
        <f t="shared" ref="D93:O93" si="59">ROUND($C$93/12,0)</f>
        <v>200</v>
      </c>
      <c r="E93" s="17">
        <f t="shared" si="59"/>
        <v>200</v>
      </c>
      <c r="F93" s="17">
        <f t="shared" si="59"/>
        <v>200</v>
      </c>
      <c r="G93" s="17">
        <f t="shared" si="59"/>
        <v>200</v>
      </c>
      <c r="H93" s="17">
        <f t="shared" si="59"/>
        <v>200</v>
      </c>
      <c r="I93" s="17">
        <f t="shared" si="59"/>
        <v>200</v>
      </c>
      <c r="J93" s="17">
        <f t="shared" si="59"/>
        <v>200</v>
      </c>
      <c r="K93" s="17">
        <f t="shared" si="59"/>
        <v>200</v>
      </c>
      <c r="L93" s="17">
        <f t="shared" si="59"/>
        <v>200</v>
      </c>
      <c r="M93" s="17">
        <f t="shared" si="59"/>
        <v>200</v>
      </c>
      <c r="N93" s="17">
        <f t="shared" si="59"/>
        <v>200</v>
      </c>
      <c r="O93" s="17">
        <f t="shared" si="59"/>
        <v>200</v>
      </c>
      <c r="P93" s="17">
        <f t="shared" si="50"/>
        <v>2400</v>
      </c>
      <c r="Q93" s="20">
        <f t="shared" si="41"/>
        <v>800</v>
      </c>
    </row>
    <row r="94" spans="1:17" x14ac:dyDescent="0.25">
      <c r="A94" s="32" t="s">
        <v>134</v>
      </c>
      <c r="B94" s="32" t="s">
        <v>135</v>
      </c>
      <c r="C94" s="19">
        <f>'[1]Budget Worksheet 2017'!H102</f>
        <v>1200</v>
      </c>
      <c r="D94" s="17">
        <f>ROUND($C$94/12,0)</f>
        <v>100</v>
      </c>
      <c r="E94" s="17">
        <f t="shared" ref="E94:O94" si="60">ROUND($C$94/12,0)</f>
        <v>100</v>
      </c>
      <c r="F94" s="17">
        <f t="shared" si="60"/>
        <v>100</v>
      </c>
      <c r="G94" s="17">
        <f t="shared" si="60"/>
        <v>100</v>
      </c>
      <c r="H94" s="17">
        <f t="shared" si="60"/>
        <v>100</v>
      </c>
      <c r="I94" s="17">
        <f t="shared" si="60"/>
        <v>100</v>
      </c>
      <c r="J94" s="17">
        <f t="shared" si="60"/>
        <v>100</v>
      </c>
      <c r="K94" s="17">
        <f t="shared" si="60"/>
        <v>100</v>
      </c>
      <c r="L94" s="17">
        <f t="shared" si="60"/>
        <v>100</v>
      </c>
      <c r="M94" s="17">
        <f t="shared" si="60"/>
        <v>100</v>
      </c>
      <c r="N94" s="17">
        <f t="shared" si="60"/>
        <v>100</v>
      </c>
      <c r="O94" s="17">
        <f t="shared" si="60"/>
        <v>100</v>
      </c>
      <c r="P94" s="17">
        <f t="shared" si="50"/>
        <v>1200</v>
      </c>
      <c r="Q94" s="20">
        <f t="shared" si="41"/>
        <v>400</v>
      </c>
    </row>
    <row r="95" spans="1:17" x14ac:dyDescent="0.25">
      <c r="A95" s="32" t="s">
        <v>136</v>
      </c>
      <c r="B95" s="33" t="s">
        <v>137</v>
      </c>
      <c r="C95" s="19">
        <f>'[1]Budget Worksheet 2017'!H103</f>
        <v>9500</v>
      </c>
      <c r="D95" s="17">
        <f t="shared" ref="D95:N95" si="61">ROUND($C$95/12,0)</f>
        <v>792</v>
      </c>
      <c r="E95" s="17">
        <f t="shared" si="61"/>
        <v>792</v>
      </c>
      <c r="F95" s="17">
        <f t="shared" si="61"/>
        <v>792</v>
      </c>
      <c r="G95" s="17">
        <f t="shared" si="61"/>
        <v>792</v>
      </c>
      <c r="H95" s="17">
        <f t="shared" si="61"/>
        <v>792</v>
      </c>
      <c r="I95" s="17">
        <f t="shared" si="61"/>
        <v>792</v>
      </c>
      <c r="J95" s="17">
        <f t="shared" si="61"/>
        <v>792</v>
      </c>
      <c r="K95" s="17">
        <f t="shared" si="61"/>
        <v>792</v>
      </c>
      <c r="L95" s="17">
        <f t="shared" si="61"/>
        <v>792</v>
      </c>
      <c r="M95" s="17">
        <f t="shared" si="61"/>
        <v>792</v>
      </c>
      <c r="N95" s="17">
        <f t="shared" si="61"/>
        <v>792</v>
      </c>
      <c r="O95" s="17">
        <f>ROUND($C$95/12,0)-4</f>
        <v>788</v>
      </c>
      <c r="P95" s="17">
        <f t="shared" si="50"/>
        <v>9500</v>
      </c>
      <c r="Q95" s="20">
        <f t="shared" si="41"/>
        <v>3164</v>
      </c>
    </row>
    <row r="96" spans="1:17" x14ac:dyDescent="0.25">
      <c r="A96" s="32" t="s">
        <v>138</v>
      </c>
      <c r="B96" s="32" t="s">
        <v>139</v>
      </c>
      <c r="C96" s="19">
        <f>'[1]Budget Worksheet 2017'!H104</f>
        <v>5000</v>
      </c>
      <c r="D96" s="17">
        <f t="shared" ref="D96:N96" si="62">ROUND($C$96/12,0)</f>
        <v>417</v>
      </c>
      <c r="E96" s="17">
        <f t="shared" si="62"/>
        <v>417</v>
      </c>
      <c r="F96" s="17">
        <f t="shared" si="62"/>
        <v>417</v>
      </c>
      <c r="G96" s="17">
        <f t="shared" si="62"/>
        <v>417</v>
      </c>
      <c r="H96" s="17">
        <f t="shared" si="62"/>
        <v>417</v>
      </c>
      <c r="I96" s="17">
        <f t="shared" si="62"/>
        <v>417</v>
      </c>
      <c r="J96" s="17">
        <f t="shared" si="62"/>
        <v>417</v>
      </c>
      <c r="K96" s="17">
        <f t="shared" si="62"/>
        <v>417</v>
      </c>
      <c r="L96" s="17">
        <f t="shared" si="62"/>
        <v>417</v>
      </c>
      <c r="M96" s="17">
        <f t="shared" si="62"/>
        <v>417</v>
      </c>
      <c r="N96" s="17">
        <f t="shared" si="62"/>
        <v>417</v>
      </c>
      <c r="O96" s="17">
        <f>ROUND($C$96/12,0)-4</f>
        <v>413</v>
      </c>
      <c r="P96" s="17">
        <f t="shared" si="50"/>
        <v>5000</v>
      </c>
      <c r="Q96" s="20">
        <f t="shared" si="41"/>
        <v>1664</v>
      </c>
    </row>
    <row r="97" spans="1:17" x14ac:dyDescent="0.25">
      <c r="A97" s="32" t="s">
        <v>140</v>
      </c>
      <c r="B97" s="32" t="s">
        <v>141</v>
      </c>
      <c r="C97" s="19">
        <f>'[1]Budget Worksheet 2017'!H105</f>
        <v>10000</v>
      </c>
      <c r="D97" s="17">
        <f t="shared" ref="D97:N97" si="63">ROUND($C$97/12,0)</f>
        <v>833</v>
      </c>
      <c r="E97" s="17">
        <f t="shared" si="63"/>
        <v>833</v>
      </c>
      <c r="F97" s="17">
        <f t="shared" si="63"/>
        <v>833</v>
      </c>
      <c r="G97" s="17">
        <f t="shared" si="63"/>
        <v>833</v>
      </c>
      <c r="H97" s="17">
        <f t="shared" si="63"/>
        <v>833</v>
      </c>
      <c r="I97" s="17">
        <f t="shared" si="63"/>
        <v>833</v>
      </c>
      <c r="J97" s="17">
        <f t="shared" si="63"/>
        <v>833</v>
      </c>
      <c r="K97" s="17">
        <f t="shared" si="63"/>
        <v>833</v>
      </c>
      <c r="L97" s="17">
        <f t="shared" si="63"/>
        <v>833</v>
      </c>
      <c r="M97" s="17">
        <f t="shared" si="63"/>
        <v>833</v>
      </c>
      <c r="N97" s="17">
        <f t="shared" si="63"/>
        <v>833</v>
      </c>
      <c r="O97" s="17">
        <f>ROUND($C$97/12,0)+4</f>
        <v>837</v>
      </c>
      <c r="P97" s="17">
        <f t="shared" si="50"/>
        <v>10000</v>
      </c>
      <c r="Q97" s="20">
        <f t="shared" si="41"/>
        <v>3336</v>
      </c>
    </row>
    <row r="98" spans="1:17" x14ac:dyDescent="0.25">
      <c r="A98" s="32" t="s">
        <v>142</v>
      </c>
      <c r="B98" s="32" t="s">
        <v>143</v>
      </c>
      <c r="C98" s="19">
        <f>'[1]Budget Worksheet 2017'!H106</f>
        <v>10000</v>
      </c>
      <c r="D98" s="17">
        <f t="shared" ref="D98:N98" si="64">ROUND($C$98/12,0)</f>
        <v>833</v>
      </c>
      <c r="E98" s="17">
        <f t="shared" si="64"/>
        <v>833</v>
      </c>
      <c r="F98" s="17">
        <f t="shared" si="64"/>
        <v>833</v>
      </c>
      <c r="G98" s="17">
        <f t="shared" si="64"/>
        <v>833</v>
      </c>
      <c r="H98" s="17">
        <f t="shared" si="64"/>
        <v>833</v>
      </c>
      <c r="I98" s="17">
        <f t="shared" si="64"/>
        <v>833</v>
      </c>
      <c r="J98" s="17">
        <f t="shared" si="64"/>
        <v>833</v>
      </c>
      <c r="K98" s="17">
        <f t="shared" si="64"/>
        <v>833</v>
      </c>
      <c r="L98" s="17">
        <f t="shared" si="64"/>
        <v>833</v>
      </c>
      <c r="M98" s="17">
        <f t="shared" si="64"/>
        <v>833</v>
      </c>
      <c r="N98" s="17">
        <f t="shared" si="64"/>
        <v>833</v>
      </c>
      <c r="O98" s="17">
        <f>ROUND($C$98/12,0)+4</f>
        <v>837</v>
      </c>
      <c r="P98" s="17">
        <f t="shared" si="50"/>
        <v>10000</v>
      </c>
      <c r="Q98" s="20">
        <f t="shared" si="41"/>
        <v>3336</v>
      </c>
    </row>
    <row r="99" spans="1:17" x14ac:dyDescent="0.25">
      <c r="A99" s="32" t="s">
        <v>144</v>
      </c>
      <c r="B99" s="32" t="s">
        <v>145</v>
      </c>
      <c r="C99" s="19">
        <f>'[1]Budget Worksheet 2017'!H107</f>
        <v>20000</v>
      </c>
      <c r="D99" s="17">
        <f>ROUND($C$99/12,0)</f>
        <v>1667</v>
      </c>
      <c r="E99" s="17">
        <f t="shared" ref="E99:N99" si="65">ROUND($C$99/12,0)</f>
        <v>1667</v>
      </c>
      <c r="F99" s="17">
        <f t="shared" si="65"/>
        <v>1667</v>
      </c>
      <c r="G99" s="17">
        <f t="shared" si="65"/>
        <v>1667</v>
      </c>
      <c r="H99" s="17">
        <f t="shared" si="65"/>
        <v>1667</v>
      </c>
      <c r="I99" s="17">
        <f t="shared" si="65"/>
        <v>1667</v>
      </c>
      <c r="J99" s="17">
        <f t="shared" si="65"/>
        <v>1667</v>
      </c>
      <c r="K99" s="17">
        <f t="shared" si="65"/>
        <v>1667</v>
      </c>
      <c r="L99" s="17">
        <f t="shared" si="65"/>
        <v>1667</v>
      </c>
      <c r="M99" s="17">
        <f t="shared" si="65"/>
        <v>1667</v>
      </c>
      <c r="N99" s="17">
        <f t="shared" si="65"/>
        <v>1667</v>
      </c>
      <c r="O99" s="17">
        <f>ROUND($C$99/12,0)-4</f>
        <v>1663</v>
      </c>
      <c r="P99" s="17">
        <f t="shared" si="50"/>
        <v>20000</v>
      </c>
      <c r="Q99" s="20">
        <f t="shared" si="41"/>
        <v>6664</v>
      </c>
    </row>
    <row r="100" spans="1:17" x14ac:dyDescent="0.25">
      <c r="A100" s="33" t="s">
        <v>146</v>
      </c>
      <c r="B100" s="33" t="s">
        <v>147</v>
      </c>
      <c r="C100" s="19">
        <f>'[1]Budget Worksheet 2017'!H108</f>
        <v>18000</v>
      </c>
      <c r="D100" s="17">
        <f>ROUND($C$100/12,0)</f>
        <v>1500</v>
      </c>
      <c r="E100" s="17">
        <f t="shared" ref="E100:O100" si="66">ROUND($C$100/12,0)</f>
        <v>1500</v>
      </c>
      <c r="F100" s="17">
        <f t="shared" si="66"/>
        <v>1500</v>
      </c>
      <c r="G100" s="17">
        <f t="shared" si="66"/>
        <v>1500</v>
      </c>
      <c r="H100" s="17">
        <f t="shared" si="66"/>
        <v>1500</v>
      </c>
      <c r="I100" s="17">
        <f t="shared" si="66"/>
        <v>1500</v>
      </c>
      <c r="J100" s="17">
        <f t="shared" si="66"/>
        <v>1500</v>
      </c>
      <c r="K100" s="17">
        <f t="shared" si="66"/>
        <v>1500</v>
      </c>
      <c r="L100" s="17">
        <f t="shared" si="66"/>
        <v>1500</v>
      </c>
      <c r="M100" s="17">
        <f t="shared" si="66"/>
        <v>1500</v>
      </c>
      <c r="N100" s="17">
        <f t="shared" si="66"/>
        <v>1500</v>
      </c>
      <c r="O100" s="17">
        <f t="shared" si="66"/>
        <v>1500</v>
      </c>
      <c r="P100" s="17">
        <f t="shared" si="50"/>
        <v>18000</v>
      </c>
      <c r="Q100" s="20">
        <f t="shared" si="41"/>
        <v>6000</v>
      </c>
    </row>
    <row r="101" spans="1:17" x14ac:dyDescent="0.25">
      <c r="A101" s="32" t="s">
        <v>148</v>
      </c>
      <c r="B101" s="32" t="s">
        <v>149</v>
      </c>
      <c r="C101" s="19">
        <f>'[1]Budget Worksheet 2017'!H109</f>
        <v>2000</v>
      </c>
      <c r="D101" s="17">
        <f t="shared" ref="D101:N101" si="67">ROUND($C$101/12,0)</f>
        <v>167</v>
      </c>
      <c r="E101" s="17">
        <f t="shared" si="67"/>
        <v>167</v>
      </c>
      <c r="F101" s="17">
        <f t="shared" si="67"/>
        <v>167</v>
      </c>
      <c r="G101" s="17">
        <f t="shared" si="67"/>
        <v>167</v>
      </c>
      <c r="H101" s="17">
        <f t="shared" si="67"/>
        <v>167</v>
      </c>
      <c r="I101" s="17">
        <f t="shared" si="67"/>
        <v>167</v>
      </c>
      <c r="J101" s="17">
        <f t="shared" si="67"/>
        <v>167</v>
      </c>
      <c r="K101" s="17">
        <f t="shared" si="67"/>
        <v>167</v>
      </c>
      <c r="L101" s="17">
        <f t="shared" si="67"/>
        <v>167</v>
      </c>
      <c r="M101" s="17">
        <f t="shared" si="67"/>
        <v>167</v>
      </c>
      <c r="N101" s="17">
        <f t="shared" si="67"/>
        <v>167</v>
      </c>
      <c r="O101" s="17">
        <f>ROUND($C$101/12,0)-4</f>
        <v>163</v>
      </c>
      <c r="P101" s="17">
        <f t="shared" si="50"/>
        <v>2000</v>
      </c>
      <c r="Q101" s="20">
        <f t="shared" si="41"/>
        <v>664</v>
      </c>
    </row>
    <row r="102" spans="1:17" x14ac:dyDescent="0.25">
      <c r="A102" s="33" t="s">
        <v>150</v>
      </c>
      <c r="B102" s="33" t="s">
        <v>151</v>
      </c>
      <c r="C102" s="19">
        <f>'[1]Budget Worksheet 2017'!H110</f>
        <v>3500</v>
      </c>
      <c r="D102" s="17">
        <f t="shared" ref="D102:N102" si="68">ROUND($C$102/12,0)</f>
        <v>292</v>
      </c>
      <c r="E102" s="17">
        <f t="shared" si="68"/>
        <v>292</v>
      </c>
      <c r="F102" s="17">
        <f t="shared" si="68"/>
        <v>292</v>
      </c>
      <c r="G102" s="17">
        <f t="shared" si="68"/>
        <v>292</v>
      </c>
      <c r="H102" s="17">
        <f t="shared" si="68"/>
        <v>292</v>
      </c>
      <c r="I102" s="17">
        <f t="shared" si="68"/>
        <v>292</v>
      </c>
      <c r="J102" s="17">
        <f t="shared" si="68"/>
        <v>292</v>
      </c>
      <c r="K102" s="17">
        <f t="shared" si="68"/>
        <v>292</v>
      </c>
      <c r="L102" s="17">
        <f t="shared" si="68"/>
        <v>292</v>
      </c>
      <c r="M102" s="17">
        <f t="shared" si="68"/>
        <v>292</v>
      </c>
      <c r="N102" s="17">
        <f t="shared" si="68"/>
        <v>292</v>
      </c>
      <c r="O102" s="17">
        <f>ROUND($C$102/12,0)-4</f>
        <v>288</v>
      </c>
      <c r="P102" s="17">
        <f t="shared" si="50"/>
        <v>3500</v>
      </c>
      <c r="Q102" s="20">
        <f t="shared" si="41"/>
        <v>1164</v>
      </c>
    </row>
    <row r="103" spans="1:17" x14ac:dyDescent="0.25">
      <c r="A103" s="18"/>
      <c r="B103" s="18"/>
      <c r="C103" s="19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20">
        <f t="shared" si="41"/>
        <v>0</v>
      </c>
    </row>
    <row r="104" spans="1:17" x14ac:dyDescent="0.25">
      <c r="A104" s="18"/>
      <c r="B104" s="18"/>
      <c r="C104" s="19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20">
        <f t="shared" si="41"/>
        <v>0</v>
      </c>
    </row>
    <row r="105" spans="1:17" x14ac:dyDescent="0.25">
      <c r="A105" s="18"/>
      <c r="B105" s="18"/>
      <c r="C105" s="19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20">
        <f t="shared" si="41"/>
        <v>0</v>
      </c>
    </row>
    <row r="106" spans="1:17" x14ac:dyDescent="0.25">
      <c r="A106" s="18"/>
      <c r="B106" s="14" t="s">
        <v>183</v>
      </c>
      <c r="C106" s="23">
        <f>SUM(C77:C105)</f>
        <v>292171</v>
      </c>
      <c r="D106" s="17">
        <f>SUM(D77:D105)</f>
        <v>24118</v>
      </c>
      <c r="E106" s="17">
        <f t="shared" ref="E106:O106" si="69">SUM(E77:E105)</f>
        <v>24118</v>
      </c>
      <c r="F106" s="17">
        <f t="shared" si="69"/>
        <v>24389</v>
      </c>
      <c r="G106" s="17">
        <f t="shared" si="69"/>
        <v>24118</v>
      </c>
      <c r="H106" s="17">
        <f t="shared" si="69"/>
        <v>26618</v>
      </c>
      <c r="I106" s="17">
        <f t="shared" si="69"/>
        <v>24118</v>
      </c>
      <c r="J106" s="17">
        <f t="shared" si="69"/>
        <v>24118</v>
      </c>
      <c r="K106" s="17">
        <f t="shared" si="69"/>
        <v>24118</v>
      </c>
      <c r="L106" s="17">
        <f t="shared" si="69"/>
        <v>24118</v>
      </c>
      <c r="M106" s="17">
        <f t="shared" si="69"/>
        <v>24118</v>
      </c>
      <c r="N106" s="17">
        <f t="shared" si="69"/>
        <v>24118</v>
      </c>
      <c r="O106" s="17">
        <f t="shared" si="69"/>
        <v>24102</v>
      </c>
      <c r="P106" s="17">
        <f t="shared" ref="P106:P124" si="70">SUM(D106:O106)</f>
        <v>292171</v>
      </c>
      <c r="Q106" s="20">
        <f t="shared" si="41"/>
        <v>96456</v>
      </c>
    </row>
    <row r="107" spans="1:17" x14ac:dyDescent="0.25">
      <c r="A107" s="18"/>
      <c r="B107" s="18"/>
      <c r="C107" s="25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20">
        <f t="shared" si="41"/>
        <v>0</v>
      </c>
    </row>
    <row r="108" spans="1:17" x14ac:dyDescent="0.25">
      <c r="A108" s="14" t="s">
        <v>152</v>
      </c>
      <c r="B108" s="15"/>
      <c r="C108" s="25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20">
        <f t="shared" si="41"/>
        <v>0</v>
      </c>
    </row>
    <row r="109" spans="1:17" x14ac:dyDescent="0.25">
      <c r="A109" s="35" t="s">
        <v>153</v>
      </c>
      <c r="B109" s="35" t="s">
        <v>184</v>
      </c>
      <c r="C109" s="36">
        <f>'[1]Budget Worksheet 2017'!H115</f>
        <v>1500</v>
      </c>
      <c r="D109" s="17">
        <f>ROUND($C$109/12,0)</f>
        <v>125</v>
      </c>
      <c r="E109" s="17">
        <f t="shared" ref="E109:O109" si="71">ROUND($C$109/12,0)</f>
        <v>125</v>
      </c>
      <c r="F109" s="17">
        <f t="shared" si="71"/>
        <v>125</v>
      </c>
      <c r="G109" s="17">
        <f t="shared" si="71"/>
        <v>125</v>
      </c>
      <c r="H109" s="17">
        <f t="shared" si="71"/>
        <v>125</v>
      </c>
      <c r="I109" s="17">
        <f t="shared" si="71"/>
        <v>125</v>
      </c>
      <c r="J109" s="17">
        <f t="shared" si="71"/>
        <v>125</v>
      </c>
      <c r="K109" s="17">
        <f t="shared" si="71"/>
        <v>125</v>
      </c>
      <c r="L109" s="17">
        <f t="shared" si="71"/>
        <v>125</v>
      </c>
      <c r="M109" s="17">
        <f t="shared" si="71"/>
        <v>125</v>
      </c>
      <c r="N109" s="17">
        <f t="shared" si="71"/>
        <v>125</v>
      </c>
      <c r="O109" s="17">
        <f t="shared" si="71"/>
        <v>125</v>
      </c>
      <c r="P109" s="17">
        <f t="shared" si="70"/>
        <v>1500</v>
      </c>
      <c r="Q109" s="20">
        <f t="shared" si="41"/>
        <v>500</v>
      </c>
    </row>
    <row r="110" spans="1:17" x14ac:dyDescent="0.25">
      <c r="A110" s="35" t="s">
        <v>155</v>
      </c>
      <c r="B110" s="35" t="s">
        <v>156</v>
      </c>
      <c r="C110" s="36">
        <f>'[1]Budget Worksheet 2017'!H116</f>
        <v>15000</v>
      </c>
      <c r="D110" s="17">
        <f>ROUND($C$110/12,0)</f>
        <v>1250</v>
      </c>
      <c r="E110" s="17">
        <f t="shared" ref="E110:O110" si="72">ROUND($C$110/12,0)</f>
        <v>1250</v>
      </c>
      <c r="F110" s="17">
        <f t="shared" si="72"/>
        <v>1250</v>
      </c>
      <c r="G110" s="17">
        <f t="shared" si="72"/>
        <v>1250</v>
      </c>
      <c r="H110" s="17">
        <f t="shared" si="72"/>
        <v>1250</v>
      </c>
      <c r="I110" s="17">
        <f t="shared" si="72"/>
        <v>1250</v>
      </c>
      <c r="J110" s="17">
        <f t="shared" si="72"/>
        <v>1250</v>
      </c>
      <c r="K110" s="17">
        <f t="shared" si="72"/>
        <v>1250</v>
      </c>
      <c r="L110" s="17">
        <f t="shared" si="72"/>
        <v>1250</v>
      </c>
      <c r="M110" s="17">
        <f t="shared" si="72"/>
        <v>1250</v>
      </c>
      <c r="N110" s="17">
        <f t="shared" si="72"/>
        <v>1250</v>
      </c>
      <c r="O110" s="17">
        <f t="shared" si="72"/>
        <v>1250</v>
      </c>
      <c r="P110" s="17">
        <f t="shared" si="70"/>
        <v>15000</v>
      </c>
      <c r="Q110" s="20">
        <f t="shared" si="41"/>
        <v>5000</v>
      </c>
    </row>
    <row r="111" spans="1:17" x14ac:dyDescent="0.25">
      <c r="A111" s="35" t="s">
        <v>157</v>
      </c>
      <c r="B111" s="35" t="s">
        <v>158</v>
      </c>
      <c r="C111" s="36">
        <f>'[1]Budget Worksheet 2017'!H117</f>
        <v>6500</v>
      </c>
      <c r="D111" s="17">
        <f t="shared" ref="D111:N111" si="73">ROUND($C$111/12,0)</f>
        <v>542</v>
      </c>
      <c r="E111" s="17">
        <f t="shared" si="73"/>
        <v>542</v>
      </c>
      <c r="F111" s="17">
        <f t="shared" si="73"/>
        <v>542</v>
      </c>
      <c r="G111" s="17">
        <f t="shared" si="73"/>
        <v>542</v>
      </c>
      <c r="H111" s="17">
        <f t="shared" si="73"/>
        <v>542</v>
      </c>
      <c r="I111" s="17">
        <f t="shared" si="73"/>
        <v>542</v>
      </c>
      <c r="J111" s="17">
        <f t="shared" si="73"/>
        <v>542</v>
      </c>
      <c r="K111" s="17">
        <f t="shared" si="73"/>
        <v>542</v>
      </c>
      <c r="L111" s="17">
        <f t="shared" si="73"/>
        <v>542</v>
      </c>
      <c r="M111" s="17">
        <f t="shared" si="73"/>
        <v>542</v>
      </c>
      <c r="N111" s="17">
        <f t="shared" si="73"/>
        <v>542</v>
      </c>
      <c r="O111" s="17">
        <f>ROUND($C$111/12,0)-4</f>
        <v>538</v>
      </c>
      <c r="P111" s="17">
        <f t="shared" si="70"/>
        <v>6500</v>
      </c>
      <c r="Q111" s="20">
        <f t="shared" si="41"/>
        <v>2164</v>
      </c>
    </row>
    <row r="112" spans="1:17" x14ac:dyDescent="0.25">
      <c r="A112" s="21"/>
      <c r="B112" s="21"/>
      <c r="C112" s="22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20">
        <f t="shared" si="41"/>
        <v>0</v>
      </c>
    </row>
    <row r="113" spans="1:17" x14ac:dyDescent="0.25">
      <c r="A113" s="14" t="s">
        <v>7</v>
      </c>
      <c r="B113" s="14" t="s">
        <v>159</v>
      </c>
      <c r="C113" s="23">
        <f>SUM(C109:C112)</f>
        <v>23000</v>
      </c>
      <c r="D113" s="17">
        <f>SUM(D109:D111)</f>
        <v>1917</v>
      </c>
      <c r="E113" s="17">
        <f t="shared" ref="E113:O113" si="74">SUM(E109:E111)</f>
        <v>1917</v>
      </c>
      <c r="F113" s="17">
        <f t="shared" si="74"/>
        <v>1917</v>
      </c>
      <c r="G113" s="17">
        <f t="shared" si="74"/>
        <v>1917</v>
      </c>
      <c r="H113" s="17">
        <f t="shared" si="74"/>
        <v>1917</v>
      </c>
      <c r="I113" s="17">
        <f t="shared" si="74"/>
        <v>1917</v>
      </c>
      <c r="J113" s="17">
        <f t="shared" si="74"/>
        <v>1917</v>
      </c>
      <c r="K113" s="17">
        <f t="shared" si="74"/>
        <v>1917</v>
      </c>
      <c r="L113" s="17">
        <f t="shared" si="74"/>
        <v>1917</v>
      </c>
      <c r="M113" s="17">
        <f t="shared" si="74"/>
        <v>1917</v>
      </c>
      <c r="N113" s="17">
        <f t="shared" si="74"/>
        <v>1917</v>
      </c>
      <c r="O113" s="17">
        <f t="shared" si="74"/>
        <v>1913</v>
      </c>
      <c r="P113" s="17">
        <f t="shared" si="70"/>
        <v>23000</v>
      </c>
      <c r="Q113" s="20">
        <f t="shared" si="41"/>
        <v>7664</v>
      </c>
    </row>
    <row r="114" spans="1:17" x14ac:dyDescent="0.25">
      <c r="A114" s="21"/>
      <c r="B114" s="21"/>
      <c r="C114" s="22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20">
        <f t="shared" si="41"/>
        <v>0</v>
      </c>
    </row>
    <row r="115" spans="1:17" x14ac:dyDescent="0.25">
      <c r="A115" s="14" t="s">
        <v>160</v>
      </c>
      <c r="B115" s="15"/>
      <c r="C115" s="25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20">
        <f t="shared" si="41"/>
        <v>0</v>
      </c>
    </row>
    <row r="116" spans="1:17" x14ac:dyDescent="0.25">
      <c r="A116" s="21"/>
      <c r="B116" s="21"/>
      <c r="C116" s="22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20">
        <f t="shared" si="41"/>
        <v>0</v>
      </c>
    </row>
    <row r="117" spans="1:17" x14ac:dyDescent="0.25">
      <c r="A117" s="14" t="s">
        <v>7</v>
      </c>
      <c r="B117" s="14" t="s">
        <v>162</v>
      </c>
      <c r="C117" s="25">
        <f>'[1]Budget Worksheet 2017'!H122</f>
        <v>52479</v>
      </c>
      <c r="D117" s="17">
        <f t="shared" ref="D117:N117" si="75">ROUND($C$117/12,0)</f>
        <v>4373</v>
      </c>
      <c r="E117" s="17">
        <f t="shared" si="75"/>
        <v>4373</v>
      </c>
      <c r="F117" s="17">
        <f t="shared" si="75"/>
        <v>4373</v>
      </c>
      <c r="G117" s="17">
        <f t="shared" si="75"/>
        <v>4373</v>
      </c>
      <c r="H117" s="17">
        <f t="shared" si="75"/>
        <v>4373</v>
      </c>
      <c r="I117" s="17">
        <f t="shared" si="75"/>
        <v>4373</v>
      </c>
      <c r="J117" s="17">
        <f t="shared" si="75"/>
        <v>4373</v>
      </c>
      <c r="K117" s="17">
        <f t="shared" si="75"/>
        <v>4373</v>
      </c>
      <c r="L117" s="17">
        <f t="shared" si="75"/>
        <v>4373</v>
      </c>
      <c r="M117" s="17">
        <f t="shared" si="75"/>
        <v>4373</v>
      </c>
      <c r="N117" s="17">
        <f t="shared" si="75"/>
        <v>4373</v>
      </c>
      <c r="O117" s="17">
        <f>ROUND($C$117/12,0)+3</f>
        <v>4376</v>
      </c>
      <c r="P117" s="17">
        <f t="shared" si="70"/>
        <v>52479</v>
      </c>
      <c r="Q117" s="20">
        <f t="shared" si="41"/>
        <v>17495</v>
      </c>
    </row>
    <row r="118" spans="1:17" x14ac:dyDescent="0.25">
      <c r="A118" s="21"/>
      <c r="B118" s="21"/>
      <c r="C118" s="22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20">
        <f t="shared" si="41"/>
        <v>0</v>
      </c>
    </row>
    <row r="119" spans="1:17" x14ac:dyDescent="0.25">
      <c r="A119" s="21"/>
      <c r="B119" s="21"/>
      <c r="C119" s="22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20">
        <f t="shared" si="41"/>
        <v>0</v>
      </c>
    </row>
    <row r="120" spans="1:17" x14ac:dyDescent="0.25">
      <c r="A120" s="37" t="s">
        <v>7</v>
      </c>
      <c r="B120" s="37" t="s">
        <v>163</v>
      </c>
      <c r="C120" s="38">
        <f>ROUND(C42+C49+C55+C69+C74+C106+C113+C117, 5)</f>
        <v>908378</v>
      </c>
      <c r="D120" s="39">
        <f t="shared" ref="D120:O120" si="76">ROUND(D42+D49+D55+D69+D74+D106+D113+D117, 5)</f>
        <v>70443</v>
      </c>
      <c r="E120" s="39">
        <f t="shared" si="76"/>
        <v>70435</v>
      </c>
      <c r="F120" s="39">
        <f t="shared" si="76"/>
        <v>111869</v>
      </c>
      <c r="G120" s="39">
        <f t="shared" si="76"/>
        <v>70435</v>
      </c>
      <c r="H120" s="39">
        <f t="shared" si="76"/>
        <v>72935</v>
      </c>
      <c r="I120" s="39">
        <f t="shared" si="76"/>
        <v>76435</v>
      </c>
      <c r="J120" s="39">
        <f t="shared" si="76"/>
        <v>70435</v>
      </c>
      <c r="K120" s="39">
        <f t="shared" si="76"/>
        <v>83722</v>
      </c>
      <c r="L120" s="39">
        <f t="shared" si="76"/>
        <v>70435</v>
      </c>
      <c r="M120" s="39">
        <f t="shared" si="76"/>
        <v>70435</v>
      </c>
      <c r="N120" s="39">
        <f t="shared" si="76"/>
        <v>70430</v>
      </c>
      <c r="O120" s="39">
        <f t="shared" si="76"/>
        <v>70369</v>
      </c>
      <c r="P120" s="17">
        <f t="shared" si="70"/>
        <v>908378</v>
      </c>
      <c r="Q120" s="20">
        <f t="shared" si="41"/>
        <v>281669</v>
      </c>
    </row>
    <row r="121" spans="1:17" x14ac:dyDescent="0.25">
      <c r="A121" s="21"/>
      <c r="B121" s="21"/>
      <c r="C121" s="22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17"/>
      <c r="Q121" s="20">
        <f t="shared" si="41"/>
        <v>0</v>
      </c>
    </row>
    <row r="122" spans="1:17" x14ac:dyDescent="0.25">
      <c r="A122" s="14" t="s">
        <v>164</v>
      </c>
      <c r="B122" s="15"/>
      <c r="C122" s="25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20">
        <f t="shared" si="41"/>
        <v>0</v>
      </c>
    </row>
    <row r="123" spans="1:17" x14ac:dyDescent="0.25">
      <c r="A123" s="21"/>
      <c r="B123" s="21"/>
      <c r="C123" s="22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20">
        <f t="shared" si="41"/>
        <v>0</v>
      </c>
    </row>
    <row r="124" spans="1:17" x14ac:dyDescent="0.25">
      <c r="A124" s="14" t="s">
        <v>7</v>
      </c>
      <c r="B124" s="14" t="s">
        <v>165</v>
      </c>
      <c r="C124" s="25">
        <f>'[1]Budget Worksheet 2017'!H130</f>
        <v>50000</v>
      </c>
      <c r="D124" s="17">
        <f t="shared" ref="D124:N124" si="77">ROUND($C$124/12,0)</f>
        <v>4167</v>
      </c>
      <c r="E124" s="17">
        <f t="shared" si="77"/>
        <v>4167</v>
      </c>
      <c r="F124" s="17">
        <f t="shared" si="77"/>
        <v>4167</v>
      </c>
      <c r="G124" s="17">
        <f t="shared" si="77"/>
        <v>4167</v>
      </c>
      <c r="H124" s="17">
        <f t="shared" si="77"/>
        <v>4167</v>
      </c>
      <c r="I124" s="17">
        <f t="shared" si="77"/>
        <v>4167</v>
      </c>
      <c r="J124" s="17">
        <f t="shared" si="77"/>
        <v>4167</v>
      </c>
      <c r="K124" s="17">
        <f t="shared" si="77"/>
        <v>4167</v>
      </c>
      <c r="L124" s="17">
        <f t="shared" si="77"/>
        <v>4167</v>
      </c>
      <c r="M124" s="17">
        <f t="shared" si="77"/>
        <v>4167</v>
      </c>
      <c r="N124" s="17">
        <f t="shared" si="77"/>
        <v>4167</v>
      </c>
      <c r="O124" s="17">
        <f>ROUND($C$124/12,0)-4</f>
        <v>4163</v>
      </c>
      <c r="P124" s="17">
        <f t="shared" si="70"/>
        <v>50000</v>
      </c>
      <c r="Q124" s="20">
        <f t="shared" si="41"/>
        <v>16664</v>
      </c>
    </row>
    <row r="125" spans="1:17" x14ac:dyDescent="0.25">
      <c r="A125" s="21"/>
      <c r="B125" s="21"/>
      <c r="C125" s="22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7" x14ac:dyDescent="0.25">
      <c r="A126" s="14" t="s">
        <v>7</v>
      </c>
      <c r="B126" s="15"/>
      <c r="C126" s="25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7" x14ac:dyDescent="0.25">
      <c r="A127" s="21"/>
      <c r="B127" s="21"/>
      <c r="C127" s="22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7" x14ac:dyDescent="0.25">
      <c r="A128" s="37" t="s">
        <v>7</v>
      </c>
      <c r="B128" s="37" t="s">
        <v>166</v>
      </c>
      <c r="C128" s="38">
        <f>ROUND(-C24+C124+C120,5)</f>
        <v>0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21"/>
      <c r="B129" s="21"/>
      <c r="C129" s="25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Worksheet 2018</vt:lpstr>
      <vt:lpstr>Sheet1</vt:lpstr>
      <vt:lpstr>Sheet2</vt:lpstr>
      <vt:lpstr>'Budget Worksheet 2018'!Print_Titles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clopez</dc:creator>
  <cp:lastModifiedBy>Jamie DeLoatche</cp:lastModifiedBy>
  <cp:lastPrinted>2017-09-12T18:01:45Z</cp:lastPrinted>
  <dcterms:created xsi:type="dcterms:W3CDTF">2017-08-15T19:35:20Z</dcterms:created>
  <dcterms:modified xsi:type="dcterms:W3CDTF">2017-11-29T18:20:12Z</dcterms:modified>
</cp:coreProperties>
</file>